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'FattureTempi'!$A$1:$AI$141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<sst xmlns="http://schemas.openxmlformats.org/spreadsheetml/2006/main" count="1612" uniqueCount="488">
  <si>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</si>
  <si>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</si>
  <si>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</si>
  <si>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</si>
  <si>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</si>
  <si>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</si>
  <si>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</si>
  <si>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</si>
  <si>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</si>
  <si>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</si>
  <si>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</si>
  <si>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</si>
  <si>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</si>
  <si>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</si>
  <si>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</si>
  <si>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</si>
  <si>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</si>
  <si>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</si>
  <si>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</si>
  <si>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</si>
  <si>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</si>
  <si>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</si>
  <si>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</si>
  <si>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</si>
  <si>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</si>
  <si>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</si>
  <si>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</si>
  <si>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</si>
  <si>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</si>
  <si>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</si>
  <si>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</si>
  <si>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</si>
  <si>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</si>
  <si>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</si>
  <si>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</si>
  <si>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</si>
  <si>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</si>
  <si>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</si>
  <si>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</si>
  <si>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</si>
  <si>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</si>
  <si>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</si>
  <si>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</si>
  <si>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</si>
  <si>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</si>
  <si>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</si>
  <si>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</si>
  <si>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</si>
  <si>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</si>
  <si>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</si>
  <si>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</si>
  <si>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</si>
  <si>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</si>
  <si>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</si>
  <si>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</si>
  <si>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</si>
  <si>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</si>
  <si>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</si>
  <si>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</si>
  <si>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</si>
  <si>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</si>
  <si>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</si>
  <si>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</si>
  <si>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</si>
  <si>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</si>
  <si>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</si>
  <si>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</si>
  <si>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</si>
  <si>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</si>
  <si>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</si>
  <si>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</si>
  <si>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</si>
  <si>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</si>
  <si>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</si>
  <si>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</si>
  <si>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</si>
  <si>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</si>
  <si>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</si>
  <si>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</si>
  <si>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</si>
  <si>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</si>
  <si>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</si>
  <si>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</si>
  <si>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</si>
  <si>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</si>
  <si>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</si>
  <si>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</si>
  <si>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</si>
  <si>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</si>
  <si>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</si>
  <si>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</si>
  <si>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</si>
  <si>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</si>
  <si>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</si>
  <si>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</si>
  <si>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</si>
  <si>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</si>
  <si>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</si>
  <si>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</si>
  <si>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</si>
  <si>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</si>
  <si>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</si>
  <si>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</si>
  <si>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</si>
  <si>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</si>
  <si>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</si>
  <si>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</si>
  <si>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</si>
  <si>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</si>
  <si>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</si>
  <si>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</si>
  <si>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</si>
  <si>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</si>
  <si>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Tempestività dei Pagamenti - Elenco Fatture Pagate - Periodo 01/04/2021 - 30/06/2021</t>
  </si>
  <si>
    <t>24/03/2021</t>
  </si>
  <si>
    <t>FATTPA 6_21</t>
  </si>
  <si>
    <t>14/03/2021</t>
  </si>
  <si>
    <t>REGIONE PIEMONTE FEASR FONDO EUROPEO AGRICOLO PER LO SVILUPPO RURALE PROGRAMMA DI SVILUPPO RURALE 2014-2020 - MISURA 7.6.1- "MIGLIORAMENTO DEI FABBRICATI DI ALPEGGIO" INCARICO PROFESSIONALE REDAZIONE PROGETTO ESECUTIVO DI "MIGLIORAMENTO, DIVERSIFICAZIONE</t>
  </si>
  <si>
    <t>NO</t>
  </si>
  <si>
    <t>Z6F2F13282</t>
  </si>
  <si>
    <t>15/03/2021</t>
  </si>
  <si>
    <t>POMERO ARCH. STEFANO</t>
  </si>
  <si>
    <t>02718040047</t>
  </si>
  <si>
    <t>PMRSFN72H09D205P</t>
  </si>
  <si>
    <t>SERVIZIO TECNICO</t>
  </si>
  <si>
    <t>19/04/2021</t>
  </si>
  <si>
    <t>14/04/2021</t>
  </si>
  <si>
    <t>26/04/2021</t>
  </si>
  <si>
    <t>01/04/2021</t>
  </si>
  <si>
    <t>121209666</t>
  </si>
  <si>
    <t>FATTURA DI CONGUAGLIO, in base a letture effettive
Si storna quanto addebitato precedentemente</t>
  </si>
  <si>
    <t>SI</t>
  </si>
  <si>
    <t>Z80304ACDA</t>
  </si>
  <si>
    <t>30/03/2021</t>
  </si>
  <si>
    <t>METAN ALPI SESTRIERE srl</t>
  </si>
  <si>
    <t>06165040012</t>
  </si>
  <si>
    <t>SERVIZIO AMMINISTRATIVO E FINANZIARIO</t>
  </si>
  <si>
    <t>02/04/2021</t>
  </si>
  <si>
    <t>29/04/2021</t>
  </si>
  <si>
    <t>121209667</t>
  </si>
  <si>
    <t>FATTURA DI ACCONTO, in base a lettura presunta</t>
  </si>
  <si>
    <t>1021075269</t>
  </si>
  <si>
    <t>30093686-002</t>
  </si>
  <si>
    <t>ZAF2F20FB2</t>
  </si>
  <si>
    <t>31/03/2021</t>
  </si>
  <si>
    <t>Poste Italiane S.p.A. - Società con socio unico</t>
  </si>
  <si>
    <t>01114601006</t>
  </si>
  <si>
    <t>97103880585</t>
  </si>
  <si>
    <t>97/21/2</t>
  </si>
  <si>
    <t>23/03/2021</t>
  </si>
  <si>
    <t>NS.FATTURA VENDITA da DDT</t>
  </si>
  <si>
    <t/>
  </si>
  <si>
    <t>TECNOTEAM S.R.L.</t>
  </si>
  <si>
    <t>03070730019</t>
  </si>
  <si>
    <t>23/04/2021</t>
  </si>
  <si>
    <t>12/00</t>
  </si>
  <si>
    <t>COLLAUDO STATICO STRADE IN BORGATA LAUX</t>
  </si>
  <si>
    <t>Z192A0F800</t>
  </si>
  <si>
    <t>RANCURELLO SAMUELE</t>
  </si>
  <si>
    <t>03018930044</t>
  </si>
  <si>
    <t>RNCSML78H16D205W</t>
  </si>
  <si>
    <t>08/04/2021</t>
  </si>
  <si>
    <t>16/PA</t>
  </si>
  <si>
    <t>AFFIDAMENTO PER LA FORNITURA DEL SERVIZIO PULIZIA DEGLI UFFICI E LOCALI COMUNALI - TRIENNIO 2021/23</t>
  </si>
  <si>
    <t>Z002FFCD83</t>
  </si>
  <si>
    <t>Md M di BERTOLO Davide</t>
  </si>
  <si>
    <t>09692610018</t>
  </si>
  <si>
    <t>BRTDVD73T24G674Z</t>
  </si>
  <si>
    <t>AREA PATRIMONIO E VIGILANZA</t>
  </si>
  <si>
    <t>12/04/2021</t>
  </si>
  <si>
    <t>02/05/2021</t>
  </si>
  <si>
    <t>2021/1720/2</t>
  </si>
  <si>
    <t>Determina n. 47/2019; Servizio di conservazione in outsourcing per l'anno 2021</t>
  </si>
  <si>
    <t>Z6B2827A0A</t>
  </si>
  <si>
    <t>06/04/2021</t>
  </si>
  <si>
    <t>SISCOM  S.p.A</t>
  </si>
  <si>
    <t>01778000040</t>
  </si>
  <si>
    <t>09/04/2021</t>
  </si>
  <si>
    <t>06/05/2021</t>
  </si>
  <si>
    <t>PJ03740788</t>
  </si>
  <si>
    <t>IMPEGNO DI SPESA SERVIZI GENERALI - ENERGIA ELETTRICA - TELEFONO - RISCALDAMENTO - ACQUA</t>
  </si>
  <si>
    <t>Z0A271EAD2</t>
  </si>
  <si>
    <t>KUWAIT PETROLEUM ITALIA SPA</t>
  </si>
  <si>
    <t>00891951006</t>
  </si>
  <si>
    <t>1</t>
  </si>
  <si>
    <t>CAPO X CAPITOLO 3746 - Comune di Usseaux - codice catastale L515 - corrispettivo per il rilascio di n. 3 carte di identità elettroniche - periodo dal  01.01.2021 al 31.03.2021.</t>
  </si>
  <si>
    <t>MINISTERO DELL'ECONOMIA E DELLE FINANZE Tesoreria di Roma Succursale n. 348</t>
  </si>
  <si>
    <t>00950501007</t>
  </si>
  <si>
    <t>00997670583</t>
  </si>
  <si>
    <t>08/05/2021</t>
  </si>
  <si>
    <t>00077</t>
  </si>
  <si>
    <t>REDAZIONE PRATICA STRUTTURALE, DEPOSITO, D.L., E COLLAUDO STATICO OPERE IN C.A.</t>
  </si>
  <si>
    <t>ZFA28CDD60</t>
  </si>
  <si>
    <t>SIA PROFESSIONISTI ASSOCIATI</t>
  </si>
  <si>
    <t>06452520015</t>
  </si>
  <si>
    <t>09/05/2021</t>
  </si>
  <si>
    <t>15/04/2021</t>
  </si>
  <si>
    <t>7X01247730</t>
  </si>
  <si>
    <t>3BIM 2021</t>
  </si>
  <si>
    <t>ZAB304ABB2</t>
  </si>
  <si>
    <t>TIM S.P.A</t>
  </si>
  <si>
    <t>00488410010</t>
  </si>
  <si>
    <t>27/04/2021</t>
  </si>
  <si>
    <t>15/05/2021</t>
  </si>
  <si>
    <t>16/04/2021</t>
  </si>
  <si>
    <t>6 / 878 / 2021</t>
  </si>
  <si>
    <t>FATTURA ELEBORAZIONE STIPENDI 1° TRIM 2021</t>
  </si>
  <si>
    <t>Z5D281C3D2</t>
  </si>
  <si>
    <t>13/04/2021</t>
  </si>
  <si>
    <t>ALMA SPA</t>
  </si>
  <si>
    <t>00572290047</t>
  </si>
  <si>
    <t>28/04/2021</t>
  </si>
  <si>
    <t>10/05/2021</t>
  </si>
  <si>
    <t>21/04/2021</t>
  </si>
  <si>
    <t>012140016604</t>
  </si>
  <si>
    <t>IP POURRIERES CONCENTRICO</t>
  </si>
  <si>
    <t>Z342F082CA</t>
  </si>
  <si>
    <t>IREN Mercato S.p.A.</t>
  </si>
  <si>
    <t>01178580997</t>
  </si>
  <si>
    <t>16/05/2021</t>
  </si>
  <si>
    <t>012140016605</t>
  </si>
  <si>
    <t>FORNO POURRIERES</t>
  </si>
  <si>
    <t>012140016606</t>
  </si>
  <si>
    <t>IP BALBOUTET FORFAIT</t>
  </si>
  <si>
    <t>012140016607</t>
  </si>
  <si>
    <t>CAMPANILE POURRIERES</t>
  </si>
  <si>
    <t>22/04/2021</t>
  </si>
  <si>
    <t>2/PA</t>
  </si>
  <si>
    <t>INCARICO ABBATTIMENTO ALBERI SU SPAZI PUBBLICI  - DETERMINA A CONTRARRE E AFFIDAMENTO DIRETTO DELLA FORNITURA AI SENSI DELL'ART. 36, 2° COMMA - LETTERA A) DEL D.LGS. N. 50/2016 E SMI</t>
  </si>
  <si>
    <t>Z4A3161055</t>
  </si>
  <si>
    <t>NATURALP di BONNIN IVANO</t>
  </si>
  <si>
    <t>09978710011</t>
  </si>
  <si>
    <t>21/05/2021</t>
  </si>
  <si>
    <t>1021092180</t>
  </si>
  <si>
    <t>Z0030346CC</t>
  </si>
  <si>
    <t>22/05/2021</t>
  </si>
  <si>
    <t>8A00158192</t>
  </si>
  <si>
    <t>ZBF304AC2F</t>
  </si>
  <si>
    <t>17/05/2021</t>
  </si>
  <si>
    <t>8A00158680</t>
  </si>
  <si>
    <t>18/05/2021</t>
  </si>
  <si>
    <t>7X01110139</t>
  </si>
  <si>
    <t>193/21</t>
  </si>
  <si>
    <t>Rif. Determina n. 56 del 22/04/2021</t>
  </si>
  <si>
    <t>ZC93176769</t>
  </si>
  <si>
    <t>BLUMAR SRL</t>
  </si>
  <si>
    <t>10489380013</t>
  </si>
  <si>
    <t>30/04/2021</t>
  </si>
  <si>
    <t>23/05/2021</t>
  </si>
  <si>
    <t>03/05/2021</t>
  </si>
  <si>
    <t>8/21</t>
  </si>
  <si>
    <t>IMPEGNO DI SPESA PER REVISIONE ANNUALE DEL MEZZO COMUNALE MERCEDES UNIMOG AT954AT</t>
  </si>
  <si>
    <t>Z2C3175F69</t>
  </si>
  <si>
    <t>RE.VE.DI. SERVICE SRL</t>
  </si>
  <si>
    <t>05640170014</t>
  </si>
  <si>
    <t>19/PA</t>
  </si>
  <si>
    <t>SERVIZIO SGOMBERO NEVE E TRATTAMENTO ANTIGELO 2020/2021</t>
  </si>
  <si>
    <t>Z562058191</t>
  </si>
  <si>
    <t>JOURDAN ROBERTO</t>
  </si>
  <si>
    <t>05316630010</t>
  </si>
  <si>
    <t>JRDRRT68P23G674F</t>
  </si>
  <si>
    <t>20/PA</t>
  </si>
  <si>
    <t>28/05/2021</t>
  </si>
  <si>
    <t>05/05/2021</t>
  </si>
  <si>
    <t>29/05/2021</t>
  </si>
  <si>
    <t>07/05/2021</t>
  </si>
  <si>
    <t>2021/2358/2</t>
  </si>
  <si>
    <t>04/05/2021</t>
  </si>
  <si>
    <t>SUPPORTO TABELLE AVANZO AMMINISTRAZIONE</t>
  </si>
  <si>
    <t>Z74313CF5F</t>
  </si>
  <si>
    <t>04/06/2021</t>
  </si>
  <si>
    <t>PJ03858744</t>
  </si>
  <si>
    <t>13/05/2021</t>
  </si>
  <si>
    <t>03/06/2021</t>
  </si>
  <si>
    <t>14/05/2021</t>
  </si>
  <si>
    <t>051/2021</t>
  </si>
  <si>
    <t>RISTAMPA TOVAGLIETTE</t>
  </si>
  <si>
    <t>ZE13190E94</t>
  </si>
  <si>
    <t>Società Filografica s.a.s</t>
  </si>
  <si>
    <t>09138060018</t>
  </si>
  <si>
    <t>06/06/2021</t>
  </si>
  <si>
    <t>2100008407-PA</t>
  </si>
  <si>
    <t>Bolletta Servizio Idrico relativa al periodo 01/01/2021 - 21/04/2021</t>
  </si>
  <si>
    <t>Z2E304AD4D</t>
  </si>
  <si>
    <t>SMAT GRUPPO-SOCIETA' METROPOLI TANA ACQUE TORINO SpA</t>
  </si>
  <si>
    <t>07937540016</t>
  </si>
  <si>
    <t>13/06/2021</t>
  </si>
  <si>
    <t>2100008471-PA</t>
  </si>
  <si>
    <t>Bolletta Servizio Idrico relativa al periodo 20/11/2020 - 26/04/2021</t>
  </si>
  <si>
    <t>2100008472-PA</t>
  </si>
  <si>
    <t>2100008470-PA</t>
  </si>
  <si>
    <t>Bolletta Servizio Idrico relativa al periodo 21/01/2020 - 06/05/2021</t>
  </si>
  <si>
    <t>846</t>
  </si>
  <si>
    <t>11/05/2021</t>
  </si>
  <si>
    <t>AFFIDAMENTO SERVIZIO PER MANTENIMENTO DOMINIO SITO ISTITUZIONALE DELL'ENTE PER L'ANNO 2021- IMPEGNO DI SPESA</t>
  </si>
  <si>
    <t>ZC2302500B</t>
  </si>
  <si>
    <t>12/05/2021</t>
  </si>
  <si>
    <t>ALPIMEDIA COMMUNICATION snc DI BERGESIO E MARTIN</t>
  </si>
  <si>
    <t>07181160016</t>
  </si>
  <si>
    <t>11/06/2021</t>
  </si>
  <si>
    <t>30</t>
  </si>
  <si>
    <t>DETERMINAZIONE A CONTRARRE ED AFFIDAMENTO AI SENSI DELL'ART. 36 COMMA 2 LETTERA A) DEL D.LGS. N.50/2016 - SERVIZIO TRASPORTO SCUOLABUS ANNO SCOLASTICO 2020-21.</t>
  </si>
  <si>
    <t>ZF72E5827F</t>
  </si>
  <si>
    <t>GHIONE PIERFRANCO</t>
  </si>
  <si>
    <t>05490580015</t>
  </si>
  <si>
    <t>GHNPFR66E03G674F</t>
  </si>
  <si>
    <t>26/05/2021</t>
  </si>
  <si>
    <t>16/06/2021</t>
  </si>
  <si>
    <t>31</t>
  </si>
  <si>
    <t>20/05/2021</t>
  </si>
  <si>
    <t>012140023368</t>
  </si>
  <si>
    <t>19/06/2021</t>
  </si>
  <si>
    <t>012140023369</t>
  </si>
  <si>
    <t>012140023370</t>
  </si>
  <si>
    <t>012140023371</t>
  </si>
  <si>
    <t>879</t>
  </si>
  <si>
    <t>19/05/2021</t>
  </si>
  <si>
    <t>IMPEGNO DI SPESA PER FORNITURE MINUTE UFFICI COMUNALI</t>
  </si>
  <si>
    <t>Z0531B3EF0</t>
  </si>
  <si>
    <t>24/05/2021</t>
  </si>
  <si>
    <t>124</t>
  </si>
  <si>
    <t>ACQUISTO MATERIALI  PER SERVIZIO MANUTENZIONE -  DETERMINA A CONTRARRE E AFFIDAMENTO DIRETTO DELLA FORNITURA AI SENSI DELL'ART. 36, 2° COMMA - LETTERA A) DEL D.LGS. N. 50/2016 E SMI</t>
  </si>
  <si>
    <t>Z683160DA2</t>
  </si>
  <si>
    <t>MARMI RICCI di Ricci Yari e Christian s.n.c.</t>
  </si>
  <si>
    <t>06163800011</t>
  </si>
  <si>
    <t>07/06/2021</t>
  </si>
  <si>
    <t>23/06/2021</t>
  </si>
  <si>
    <t>09/06/2021</t>
  </si>
  <si>
    <t>25/05/2021</t>
  </si>
  <si>
    <t>83</t>
  </si>
  <si>
    <t>IMPEGNO DI SPESA PER ACQUISTO FIORI PER LE BORGATE</t>
  </si>
  <si>
    <t>Z283194E73</t>
  </si>
  <si>
    <t>AZ. AGR. MERIANO FRANCESCO M.&amp;D. S.S.</t>
  </si>
  <si>
    <t>02628900017</t>
  </si>
  <si>
    <t>28/06/2021</t>
  </si>
  <si>
    <t>FPA 4/21</t>
  </si>
  <si>
    <t>AFFIDAMENTO INCARICO SERVIZI DI ARCHITETTURA E INGEGNERIA PER REDAZIONE PROGETTO DEFINITIVO - ESECUTIVO COORDINAMENTO SICUREZZA E DIREZIONE LAVORI "INTERVENTO DI MIGLIORAMENTO E MESSA IN SICUREZZA “STRADA COMUNALE DELL’INVERSO"</t>
  </si>
  <si>
    <t>Z3C3111BC1</t>
  </si>
  <si>
    <t>Studio Associato ARTE di Alliaud Patrizia e Genero Paolo</t>
  </si>
  <si>
    <t>10718620015</t>
  </si>
  <si>
    <t>15/06/2021</t>
  </si>
  <si>
    <t>24/06/2021</t>
  </si>
  <si>
    <t>273</t>
  </si>
  <si>
    <t>IMPEGNO DI SPESA PER ACQUISTO BOLLATRICE PER UFFICI COMUNALI - AFFIDAMENTO DIRETTO EX ART. 36, COMMA 2, LETT. A DEL D. LGS 18.04.2016 N. 50.</t>
  </si>
  <si>
    <t>ZCF31C2FAC</t>
  </si>
  <si>
    <t>30/05/2021</t>
  </si>
  <si>
    <t>a.s.s.o S.R.L.</t>
  </si>
  <si>
    <t>01804310017</t>
  </si>
  <si>
    <t>2021/3613/2</t>
  </si>
  <si>
    <t>31/05/2021</t>
  </si>
  <si>
    <t>business key firma digitale</t>
  </si>
  <si>
    <t>Z9B31A22D5</t>
  </si>
  <si>
    <t>02/07/2021</t>
  </si>
  <si>
    <t>32</t>
  </si>
  <si>
    <t>Ristampa pieghevole strutture ricettive</t>
  </si>
  <si>
    <t>ZDC31C361E</t>
  </si>
  <si>
    <t>Elisa Cerini</t>
  </si>
  <si>
    <t>10750780016</t>
  </si>
  <si>
    <t>CRNLSE83S66G674F</t>
  </si>
  <si>
    <t>26/06/2021</t>
  </si>
  <si>
    <t>21/PA</t>
  </si>
  <si>
    <t>02/06/2021</t>
  </si>
  <si>
    <t>03/07/2021</t>
  </si>
  <si>
    <t>21VPR-01271</t>
  </si>
  <si>
    <t>27/05/2021</t>
  </si>
  <si>
    <t>GESTIONE TECNICA DELLE AREE AGRICOLE ED A PASCOLO E DELLE STRUTTURE D'ALPE DI PROPRIETÀ DEL COMUNE DI USSEAUX PER GLI ANNI 2020-2022.</t>
  </si>
  <si>
    <t>ZCA2F11326</t>
  </si>
  <si>
    <t>01/06/2021</t>
  </si>
  <si>
    <t>IMPRESA VERDE TORINO S.r.l.</t>
  </si>
  <si>
    <t>07900230017</t>
  </si>
  <si>
    <t>08/06/2021</t>
  </si>
  <si>
    <t>01/07/2021</t>
  </si>
  <si>
    <t>21VPR-01270</t>
  </si>
  <si>
    <t>GESTIONE PASCOLI 2019</t>
  </si>
  <si>
    <t>121216592</t>
  </si>
  <si>
    <t>FATTURA DI ACCONTO, in base a lettura presunta marzo aprile 2021</t>
  </si>
  <si>
    <t>121216593</t>
  </si>
  <si>
    <t>1/PA</t>
  </si>
  <si>
    <t>GESTIONE DELL'UFFICIO DI INFORMAZIONE E DI ACCOGLIENZA TURISTICA DEL COMUNE DI USSEAUX ALLA PRO LOCO 5 BORGATE DI USSEAUX PER L'ANNO 2021</t>
  </si>
  <si>
    <t>ZA43190DD3</t>
  </si>
  <si>
    <t>PRO LOCO 5 BORGATE DI USSEAUX</t>
  </si>
  <si>
    <t>10274800019</t>
  </si>
  <si>
    <t>94522910010</t>
  </si>
  <si>
    <t>0000025/PA</t>
  </si>
  <si>
    <t>AFFIDAMENTO LAVORI TAGLIO LOTTO BOSCHIVO PER FORMAZIONE CATASTE USO FOCATICO</t>
  </si>
  <si>
    <t>Z1F2EDDF78</t>
  </si>
  <si>
    <t>FUTUR GARDEN S.r.l.</t>
  </si>
  <si>
    <t>09363310013</t>
  </si>
  <si>
    <t>21/06/2021</t>
  </si>
  <si>
    <t>11/07/2021</t>
  </si>
  <si>
    <t>7X01829924</t>
  </si>
  <si>
    <t>10/06/2021</t>
  </si>
  <si>
    <t>4BIM 2021</t>
  </si>
  <si>
    <t>14/06/2021</t>
  </si>
  <si>
    <t>17/06/2021</t>
  </si>
  <si>
    <t>13/07/2021</t>
  </si>
  <si>
    <t>7X01928350</t>
  </si>
  <si>
    <t>SF00015188</t>
  </si>
  <si>
    <t>manutenzione ordinaria 2019/31-7-2025</t>
  </si>
  <si>
    <t>Z6F299248D</t>
  </si>
  <si>
    <t>ENEL SO.L.E srl</t>
  </si>
  <si>
    <t>15844561009</t>
  </si>
  <si>
    <t>02322600541</t>
  </si>
  <si>
    <t>SF00016836</t>
  </si>
  <si>
    <t>8A00285327</t>
  </si>
  <si>
    <t>14/07/2021</t>
  </si>
  <si>
    <t>8A00288579</t>
  </si>
  <si>
    <t>012140029757</t>
  </si>
  <si>
    <t>18/06/2021</t>
  </si>
  <si>
    <t>17/07/2021</t>
  </si>
  <si>
    <t>012140029758</t>
  </si>
  <si>
    <t>MULINO CANTON</t>
  </si>
  <si>
    <t>012140029759</t>
  </si>
  <si>
    <t>012140029760</t>
  </si>
  <si>
    <t>3/PA</t>
  </si>
  <si>
    <t>LAVORI DI SISTEMAZIONE FABBRICATO COMUNALE ALPE PINTAS  - DETERMINA A CONTRARRE E AFFIDAMENTO DIRETTO AI SENSI DELL'ART. 36, 2° COMMA - LETTERA A) DEL D.LGS. N. 50/2016 E SMI</t>
  </si>
  <si>
    <t>Z5D3218231</t>
  </si>
  <si>
    <t>16/07/2021</t>
  </si>
  <si>
    <t>000037/P</t>
  </si>
  <si>
    <t>IMPEGNO DI SPESA PER RIPARAZIONE MARTELLO DEMOLITORE MAKITA</t>
  </si>
  <si>
    <t>ZE92D669A3</t>
  </si>
  <si>
    <t>VIGLIANI DI VIGLIANI EUGENIO</t>
  </si>
  <si>
    <t>10635910010</t>
  </si>
  <si>
    <t>18/07/2021</t>
  </si>
  <si>
    <t>22/06/2021</t>
  </si>
  <si>
    <t>SF00014566</t>
  </si>
  <si>
    <t>Public Lighting Efficient Solutions o and m-CO-LE020 - Apparecchio a LED 20W-Consistenze post riqualifica-;Public Lighting Efficient Solutions O and M-</t>
  </si>
  <si>
    <t>19/07/2021</t>
  </si>
  <si>
    <t>SF00014659</t>
  </si>
  <si>
    <t>SF00015018</t>
  </si>
  <si>
    <t>Public Lighting Efficient Solutions O and M-;Public Lighting Efficient Solutions o and m-CO-LE020 - Apparecchio a LED 20W-Consistenze post riqualifica-</t>
  </si>
  <si>
    <t>SF00015104</t>
  </si>
  <si>
    <t>TOTALI FATTURE:</t>
  </si>
  <si>
    <t>IND. TEMPESTIVITA' FATTURE:</t>
  </si>
  <si>
    <t>Tempestività dei Pagamenti - Elenco Mandati senza Fatture - Periodo 01/04/2021 - 30/06/2021</t>
  </si>
  <si>
    <t>IDROGREEN S.R.L.</t>
  </si>
  <si>
    <t>Pagamento Fatt. n. 2 del 31/03/2021 - IMPEGNO DI SPESA RIMBORSO QUOTA PARTE COMUNE DI USSEAUX DEL CANONE DEMANIALE USO IDROELETTRICO CENTRALINA POURRIERES ANNO 2021</t>
  </si>
  <si>
    <t>Pagamento Fatt. n. 1 del 31/03/2021 - IMPEGNO DI SPESA RIMBORSO QUOTA PARTE COMUNE DI USSEAUX DEL CANONE DEMANIALE USO IDROELETTRICO CENTRALINA POURRIERES</t>
  </si>
  <si>
    <t>FERRETTI ANDREA</t>
  </si>
  <si>
    <t>INDENNITA' SINDACO</t>
  </si>
  <si>
    <t>REGIONE PIEMONTE-TESORERIA</t>
  </si>
  <si>
    <t>IRAP AMMINISTRATORI MESE DI (versato con modello F24 EP on-line)</t>
  </si>
  <si>
    <t>IRAP SEGRETERIA E CONVENZIONI MESE DI - MESE DI APRILE (versato con modello F24 EP on-line)</t>
  </si>
  <si>
    <t>IRAP SERVIZI TECNICI MESE DI - MESE DI APRILE (versato con modello F24 EP on-line)</t>
  </si>
  <si>
    <t>20/04/2021</t>
  </si>
  <si>
    <t>ASPROFLOR</t>
  </si>
  <si>
    <t>Pagamento Fatt. n. 1 del 19/03/2021 - COMMUNITY IN BLOOM - QUOTA ASSOCIATIVA ISCRIZIONE CONCORSO.</t>
  </si>
  <si>
    <t>CAPITANI MARINA</t>
  </si>
  <si>
    <t>Pagamento Fatt. n. 1 del 07/04/2021 - IMPEGNO PER COPERTURA/RIMBORSO BUONI SPESA PER SOSTEGNO DEL REDDITO DELLE FAMIGLIE IN DIFFICOLTA' ECONOMICA PER L'ACQUISTO DI BENI ALIMENTARI E DI PRIMA NECESSITA' PRESSO LE LOCALI ATTIVITA' COMMERCIALI - EMERGEN</t>
  </si>
  <si>
    <t>Intesa Sanpaolo S.p.A.</t>
  </si>
  <si>
    <t>SPESE TESORERIA</t>
  </si>
  <si>
    <t>CONSORZIO ACEA PINEROLESE</t>
  </si>
  <si>
    <t>Pagamento Fatt. n. 3 del 26/04/2021 - SMALTIMENTO RIFIUTI MARZO 2021 NOTA N. SPI21VE-00226 del 13/04/2021</t>
  </si>
  <si>
    <t>COMUNE DI FENESTRELLE</t>
  </si>
  <si>
    <t>Pagamento Fatt. n. 1 del 04/05/2021</t>
  </si>
  <si>
    <t>Pagamento Fatt. n. 2 del 04/05/2021 - RIPARTO SCUOLA MEDIA  FRA I COMUNI DI FENESTRELLE, USSEAUX, PRAGELATO PERIODO 01.09.2020-31.12.2020.</t>
  </si>
  <si>
    <t>Pagamento Fatt. n. 1 del 10/05/2021 - BUONI SPESA MESE DI APRILE</t>
  </si>
  <si>
    <t>Pagamento Fatt. n. 1 del 10/05/2021 - BUONI SPESA APRILE</t>
  </si>
  <si>
    <t>REGIONE PIEMONTE CANONI PER L' USO DELLE ACQUE PUBBLICHE</t>
  </si>
  <si>
    <t>Pagamento Fatt. n. 1 del 11/05/2021 - canone demaniale anno 2020/2021</t>
  </si>
  <si>
    <t>IRAP SEGRETERIA E CONVENZIONI MESE DI - MESE DI MAGGIO (versato con modello F24 EP on-line)</t>
  </si>
  <si>
    <t>IRAP SERVIZI TECNICI MESE DI - MESE DI MAGGIO (versato con modello F24 EP on-line)</t>
  </si>
  <si>
    <t>Pagamento Fatt. n. 4 del 16/05/2021 - SMALTIMENTO RIFIUTI APRILE 2021 NOTA N. SPI21VE-00284 del 12/05/2021</t>
  </si>
  <si>
    <t>ANAC AUTORITA' NAZIONALE ANTICORRUZIONE</t>
  </si>
  <si>
    <t>Pagamento Fatt. n. 1 del 17/05/2021 - MAV 4° TRIMESTRE 19</t>
  </si>
  <si>
    <t>GUIOT MIRELLA</t>
  </si>
  <si>
    <t>Pagamento Fatt. n. 1 del 25/05/2021 - IMPEGNO DI SPESA PER ATTIVAZIONE PROGETTO DI INCLUSIONE SOCIALE PER IL PERIODO 01/01/2021 AL 31/03/2021.</t>
  </si>
  <si>
    <t>TABACCHERIA CHIAVETTI MONICA</t>
  </si>
  <si>
    <t>Pagamento Fatt. n. 1 del 04/06/2021 - VALORI BOLLATI</t>
  </si>
  <si>
    <t>Pagamento Fatt. n. 1 del 07/06/2021 - rimborso buoni spesa maggio</t>
  </si>
  <si>
    <t>STUDIO SIGAUDO S.R.L.</t>
  </si>
  <si>
    <t>PAGAMENTO FATTURA 568.2020 DEL 14.12.2020</t>
  </si>
  <si>
    <t>IRAP SEGRETERIA E CONVENZIONI MESE DI - MESE DI GIUGNO (versato con modello F24 EP on-line)</t>
  </si>
  <si>
    <t>IRAP SERVIZI TECNICI MESE DI - MESE DI GIUGNO (versato con modello F24 EP on-line)</t>
  </si>
  <si>
    <t>SALLEN MARCO - MANSIA BG. LAUX</t>
  </si>
  <si>
    <t>Pagamento Fatt. n. 1 del 14/06/2021 - rimborso quota abbonamento gen-giu 2021</t>
  </si>
  <si>
    <t>GALATI LUCIA</t>
  </si>
  <si>
    <t>Pagamento Fatt. n. 1 del 14/06/2021 - rimborso quote bus scuola secondaria gen-giu 2021</t>
  </si>
  <si>
    <t>Pagamento Fatt. n. 65 del 27/06/2021 - CONTRIBUTO SPESE FUNZIONAMENTO ATO-R ANNO 2021(0,05 PER 189 ABITANTI AL 31.12.2019).</t>
  </si>
  <si>
    <t>SCUOLA MALVA ARNALDI</t>
  </si>
  <si>
    <t>Pagamento Fatt. n. 1 del 27/06/2021 - ACCORDO DI PROGRAMMA QUOTA ANNO 2019</t>
  </si>
  <si>
    <t>UNIONE MONTANA VALLI CHISONE E GERMANASCA</t>
  </si>
  <si>
    <t>Pagamento Fatt. n. 5 del 27/06/2021 - PROGETTO G.M. MAGGIO 2021.</t>
  </si>
  <si>
    <t>Pagamento Fatt. n. 5 del 27/06/2021 - SMALTIMENTO RIFIUTI MAGGIO 2021 - PAGAMENTO NOTA N. SPI21VE-00349 del 14/06/2021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</si>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</sst>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62" customFormat="1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6" t="s">
        <v>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9" t="s">
        <v>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2" t="s">
        <v>13</v>
      </c>
      <c r="AB4" s="247"/>
      <c r="AC4" s="247"/>
      <c r="AD4" s="247"/>
      <c r="AE4" s="247"/>
      <c r="AF4" s="247"/>
      <c r="AG4" s="253"/>
      <c r="AH4" s="32">
        <v>30</v>
      </c>
    </row>
    <row r="5" spans="1:34" s="15" customFormat="1" ht="22.5" customHeight="1">
      <c r="A5" s="249" t="s">
        <v>14</v>
      </c>
      <c r="B5" s="250"/>
      <c r="C5" s="251"/>
      <c r="D5" s="249" t="s">
        <v>15</v>
      </c>
      <c r="E5" s="250"/>
      <c r="F5" s="250"/>
      <c r="G5" s="250"/>
      <c r="H5" s="251"/>
      <c r="I5" s="249" t="s">
        <v>16</v>
      </c>
      <c r="J5" s="250"/>
      <c r="K5" s="251"/>
      <c r="L5" s="249" t="s">
        <v>1</v>
      </c>
      <c r="M5" s="250"/>
      <c r="N5" s="250"/>
      <c r="O5" s="249" t="s">
        <v>17</v>
      </c>
      <c r="P5" s="251"/>
      <c r="Q5" s="249" t="s">
        <v>18</v>
      </c>
      <c r="R5" s="250"/>
      <c r="S5" s="250"/>
      <c r="T5" s="251"/>
      <c r="U5" s="249" t="s">
        <v>19</v>
      </c>
      <c r="V5" s="250"/>
      <c r="W5" s="250"/>
      <c r="X5" s="58" t="s">
        <v>47</v>
      </c>
      <c r="Y5" s="249" t="s">
        <v>20</v>
      </c>
      <c r="Z5" s="251"/>
      <c r="AA5" s="254" t="s">
        <v>41</v>
      </c>
      <c r="AB5" s="255"/>
      <c r="AC5" s="255"/>
      <c r="AD5" s="255"/>
      <c r="AE5" s="255"/>
      <c r="AF5" s="255"/>
      <c r="AG5" s="255"/>
      <c r="AH5" s="2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59"/>
      <c r="P3" s="259"/>
      <c r="Q3" s="259"/>
      <c r="R3" s="260"/>
    </row>
    <row r="4" spans="1:18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</row>
    <row r="5" spans="1:18" s="62" customFormat="1" ht="22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1" t="s">
        <v>13</v>
      </c>
      <c r="L5" s="262"/>
      <c r="M5" s="262"/>
      <c r="N5" s="262"/>
      <c r="O5" s="262"/>
      <c r="P5" s="262"/>
      <c r="Q5" s="26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9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70" t="s">
        <v>112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54" t="s">
        <v>113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2"/>
      <c r="AE4" s="275"/>
      <c r="AF4" s="275"/>
      <c r="AG4" s="275"/>
      <c r="AH4" s="276"/>
      <c r="AI4" s="269"/>
    </row>
    <row r="5" spans="1:35" s="90" customFormat="1" ht="22.5" customHeight="1">
      <c r="A5" s="254" t="s">
        <v>14</v>
      </c>
      <c r="B5" s="264"/>
      <c r="C5" s="265"/>
      <c r="D5" s="254" t="s">
        <v>15</v>
      </c>
      <c r="E5" s="264"/>
      <c r="F5" s="264"/>
      <c r="G5" s="264"/>
      <c r="H5" s="264"/>
      <c r="I5" s="264"/>
      <c r="J5" s="264"/>
      <c r="K5" s="265"/>
      <c r="L5" s="254" t="s">
        <v>16</v>
      </c>
      <c r="M5" s="264"/>
      <c r="N5" s="265"/>
      <c r="O5" s="254" t="s">
        <v>1</v>
      </c>
      <c r="P5" s="264"/>
      <c r="Q5" s="264"/>
      <c r="R5" s="254" t="s">
        <v>17</v>
      </c>
      <c r="S5" s="265"/>
      <c r="T5" s="254" t="s">
        <v>18</v>
      </c>
      <c r="U5" s="264"/>
      <c r="V5" s="264"/>
      <c r="W5" s="265"/>
      <c r="X5" s="254" t="s">
        <v>19</v>
      </c>
      <c r="Y5" s="264"/>
      <c r="Z5" s="264"/>
      <c r="AA5" s="103" t="s">
        <v>47</v>
      </c>
      <c r="AB5" s="254" t="s">
        <v>20</v>
      </c>
      <c r="AC5" s="265"/>
      <c r="AD5" s="254" t="s">
        <v>62</v>
      </c>
      <c r="AE5" s="268"/>
      <c r="AF5" s="268"/>
      <c r="AG5" s="268"/>
      <c r="AH5" s="268"/>
      <c r="AI5" s="269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66"/>
      <c r="AK6" s="267"/>
      <c r="AL6" s="267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108</v>
      </c>
      <c r="C8" s="109" t="s">
        <v>114</v>
      </c>
      <c r="D8" s="208" t="s">
        <v>115</v>
      </c>
      <c r="E8" s="109" t="s">
        <v>116</v>
      </c>
      <c r="F8" s="111" t="s">
        <v>117</v>
      </c>
      <c r="G8" s="112">
        <v>5709.6</v>
      </c>
      <c r="H8" s="112">
        <v>1029.6</v>
      </c>
      <c r="I8" s="107" t="s">
        <v>118</v>
      </c>
      <c r="J8" s="112">
        <f aca="true" t="shared" si="0" ref="J8:J39">IF(I8="SI",G8-H8,G8)</f>
        <v>5709.6</v>
      </c>
      <c r="K8" s="209" t="s">
        <v>119</v>
      </c>
      <c r="L8" s="108">
        <v>2021</v>
      </c>
      <c r="M8" s="108">
        <v>595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2</v>
      </c>
      <c r="S8" s="111" t="s">
        <v>124</v>
      </c>
      <c r="T8" s="108">
        <v>2110701</v>
      </c>
      <c r="U8" s="108">
        <v>10230</v>
      </c>
      <c r="V8" s="108">
        <v>3055</v>
      </c>
      <c r="W8" s="108">
        <v>99</v>
      </c>
      <c r="X8" s="113">
        <v>2021</v>
      </c>
      <c r="Y8" s="113">
        <v>66</v>
      </c>
      <c r="Z8" s="113">
        <v>0</v>
      </c>
      <c r="AA8" s="114" t="s">
        <v>114</v>
      </c>
      <c r="AB8" s="108">
        <v>250</v>
      </c>
      <c r="AC8" s="109" t="s">
        <v>125</v>
      </c>
      <c r="AD8" s="210" t="s">
        <v>126</v>
      </c>
      <c r="AE8" s="210" t="s">
        <v>127</v>
      </c>
      <c r="AF8" s="211">
        <f aca="true" t="shared" si="1" ref="AF8:AF39">AE8-AD8</f>
        <v>12</v>
      </c>
      <c r="AG8" s="212">
        <f aca="true" t="shared" si="2" ref="AG8:AG39">IF(AI8="SI",0,J8)</f>
        <v>5709.6</v>
      </c>
      <c r="AH8" s="213">
        <f aca="true" t="shared" si="3" ref="AH8:AH39">AG8*AF8</f>
        <v>68515.20000000001</v>
      </c>
      <c r="AI8" s="214" t="s">
        <v>118</v>
      </c>
    </row>
    <row r="9" spans="1:35" ht="84">
      <c r="A9" s="108">
        <v>2021</v>
      </c>
      <c r="B9" s="108">
        <v>113</v>
      </c>
      <c r="C9" s="109" t="s">
        <v>128</v>
      </c>
      <c r="D9" s="208" t="s">
        <v>129</v>
      </c>
      <c r="E9" s="109" t="s">
        <v>114</v>
      </c>
      <c r="F9" s="215" t="s">
        <v>130</v>
      </c>
      <c r="G9" s="112">
        <v>711.58</v>
      </c>
      <c r="H9" s="112">
        <v>122.85</v>
      </c>
      <c r="I9" s="107" t="s">
        <v>131</v>
      </c>
      <c r="J9" s="112">
        <f t="shared" si="0"/>
        <v>588.73</v>
      </c>
      <c r="K9" s="209" t="s">
        <v>132</v>
      </c>
      <c r="L9" s="108">
        <v>2021</v>
      </c>
      <c r="M9" s="108">
        <v>748</v>
      </c>
      <c r="N9" s="109" t="s">
        <v>133</v>
      </c>
      <c r="O9" s="111" t="s">
        <v>134</v>
      </c>
      <c r="P9" s="109" t="s">
        <v>135</v>
      </c>
      <c r="Q9" s="109" t="s">
        <v>135</v>
      </c>
      <c r="R9" s="108">
        <v>1</v>
      </c>
      <c r="S9" s="111" t="s">
        <v>136</v>
      </c>
      <c r="T9" s="108">
        <v>1010203</v>
      </c>
      <c r="U9" s="108">
        <v>140</v>
      </c>
      <c r="V9" s="108">
        <v>1050</v>
      </c>
      <c r="W9" s="108">
        <v>3</v>
      </c>
      <c r="X9" s="113">
        <v>2020</v>
      </c>
      <c r="Y9" s="113">
        <v>27</v>
      </c>
      <c r="Z9" s="113">
        <v>0</v>
      </c>
      <c r="AA9" s="114" t="s">
        <v>128</v>
      </c>
      <c r="AB9" s="108">
        <v>229</v>
      </c>
      <c r="AC9" s="109" t="s">
        <v>137</v>
      </c>
      <c r="AD9" s="210" t="s">
        <v>138</v>
      </c>
      <c r="AE9" s="210" t="s">
        <v>137</v>
      </c>
      <c r="AF9" s="211">
        <f t="shared" si="1"/>
        <v>-27</v>
      </c>
      <c r="AG9" s="212">
        <f t="shared" si="2"/>
        <v>588.73</v>
      </c>
      <c r="AH9" s="213">
        <f t="shared" si="3"/>
        <v>-15895.710000000001</v>
      </c>
      <c r="AI9" s="214" t="s">
        <v>118</v>
      </c>
    </row>
    <row r="10" spans="1:35" ht="84">
      <c r="A10" s="108">
        <v>2021</v>
      </c>
      <c r="B10" s="108">
        <v>113</v>
      </c>
      <c r="C10" s="109" t="s">
        <v>128</v>
      </c>
      <c r="D10" s="208" t="s">
        <v>129</v>
      </c>
      <c r="E10" s="109" t="s">
        <v>114</v>
      </c>
      <c r="F10" s="215" t="s">
        <v>130</v>
      </c>
      <c r="G10" s="112">
        <v>387.91</v>
      </c>
      <c r="H10" s="112">
        <v>49.77</v>
      </c>
      <c r="I10" s="107" t="s">
        <v>131</v>
      </c>
      <c r="J10" s="112">
        <f t="shared" si="0"/>
        <v>338.14000000000004</v>
      </c>
      <c r="K10" s="209" t="s">
        <v>132</v>
      </c>
      <c r="L10" s="108">
        <v>2021</v>
      </c>
      <c r="M10" s="108">
        <v>748</v>
      </c>
      <c r="N10" s="109" t="s">
        <v>133</v>
      </c>
      <c r="O10" s="111" t="s">
        <v>134</v>
      </c>
      <c r="P10" s="109" t="s">
        <v>135</v>
      </c>
      <c r="Q10" s="109" t="s">
        <v>135</v>
      </c>
      <c r="R10" s="108">
        <v>1</v>
      </c>
      <c r="S10" s="111" t="s">
        <v>136</v>
      </c>
      <c r="T10" s="108">
        <v>1010203</v>
      </c>
      <c r="U10" s="108">
        <v>140</v>
      </c>
      <c r="V10" s="108">
        <v>1050</v>
      </c>
      <c r="W10" s="108">
        <v>3</v>
      </c>
      <c r="X10" s="113">
        <v>2021</v>
      </c>
      <c r="Y10" s="113">
        <v>33</v>
      </c>
      <c r="Z10" s="113">
        <v>0</v>
      </c>
      <c r="AA10" s="114" t="s">
        <v>128</v>
      </c>
      <c r="AB10" s="108">
        <v>230</v>
      </c>
      <c r="AC10" s="109" t="s">
        <v>137</v>
      </c>
      <c r="AD10" s="210" t="s">
        <v>138</v>
      </c>
      <c r="AE10" s="210" t="s">
        <v>137</v>
      </c>
      <c r="AF10" s="211">
        <f t="shared" si="1"/>
        <v>-27</v>
      </c>
      <c r="AG10" s="212">
        <f t="shared" si="2"/>
        <v>338.14000000000004</v>
      </c>
      <c r="AH10" s="213">
        <f t="shared" si="3"/>
        <v>-9129.78</v>
      </c>
      <c r="AI10" s="214" t="s">
        <v>118</v>
      </c>
    </row>
    <row r="11" spans="1:35" ht="36">
      <c r="A11" s="108">
        <v>2021</v>
      </c>
      <c r="B11" s="108">
        <v>114</v>
      </c>
      <c r="C11" s="109" t="s">
        <v>128</v>
      </c>
      <c r="D11" s="208" t="s">
        <v>139</v>
      </c>
      <c r="E11" s="109" t="s">
        <v>114</v>
      </c>
      <c r="F11" s="215" t="s">
        <v>140</v>
      </c>
      <c r="G11" s="112">
        <v>62.1</v>
      </c>
      <c r="H11" s="112">
        <v>7.84</v>
      </c>
      <c r="I11" s="107" t="s">
        <v>131</v>
      </c>
      <c r="J11" s="112">
        <f t="shared" si="0"/>
        <v>54.260000000000005</v>
      </c>
      <c r="K11" s="209" t="s">
        <v>132</v>
      </c>
      <c r="L11" s="108">
        <v>2021</v>
      </c>
      <c r="M11" s="108">
        <v>750</v>
      </c>
      <c r="N11" s="109" t="s">
        <v>133</v>
      </c>
      <c r="O11" s="111" t="s">
        <v>134</v>
      </c>
      <c r="P11" s="109" t="s">
        <v>135</v>
      </c>
      <c r="Q11" s="109" t="s">
        <v>135</v>
      </c>
      <c r="R11" s="108">
        <v>1</v>
      </c>
      <c r="S11" s="111" t="s">
        <v>136</v>
      </c>
      <c r="T11" s="108">
        <v>1010203</v>
      </c>
      <c r="U11" s="108">
        <v>140</v>
      </c>
      <c r="V11" s="108">
        <v>1050</v>
      </c>
      <c r="W11" s="108">
        <v>3</v>
      </c>
      <c r="X11" s="113">
        <v>2021</v>
      </c>
      <c r="Y11" s="113">
        <v>33</v>
      </c>
      <c r="Z11" s="113">
        <v>0</v>
      </c>
      <c r="AA11" s="114" t="s">
        <v>128</v>
      </c>
      <c r="AB11" s="108">
        <v>230</v>
      </c>
      <c r="AC11" s="109" t="s">
        <v>137</v>
      </c>
      <c r="AD11" s="210" t="s">
        <v>138</v>
      </c>
      <c r="AE11" s="210" t="s">
        <v>137</v>
      </c>
      <c r="AF11" s="211">
        <f t="shared" si="1"/>
        <v>-27</v>
      </c>
      <c r="AG11" s="212">
        <f t="shared" si="2"/>
        <v>54.260000000000005</v>
      </c>
      <c r="AH11" s="213">
        <f t="shared" si="3"/>
        <v>-1465.0200000000002</v>
      </c>
      <c r="AI11" s="214" t="s">
        <v>118</v>
      </c>
    </row>
    <row r="12" spans="1:35" ht="15">
      <c r="A12" s="108">
        <v>2021</v>
      </c>
      <c r="B12" s="108">
        <v>115</v>
      </c>
      <c r="C12" s="109" t="s">
        <v>128</v>
      </c>
      <c r="D12" s="208" t="s">
        <v>141</v>
      </c>
      <c r="E12" s="109" t="s">
        <v>133</v>
      </c>
      <c r="F12" s="215" t="s">
        <v>142</v>
      </c>
      <c r="G12" s="112">
        <v>7.42</v>
      </c>
      <c r="H12" s="112">
        <v>0</v>
      </c>
      <c r="I12" s="107" t="s">
        <v>118</v>
      </c>
      <c r="J12" s="112">
        <f t="shared" si="0"/>
        <v>7.42</v>
      </c>
      <c r="K12" s="209" t="s">
        <v>143</v>
      </c>
      <c r="L12" s="108">
        <v>2021</v>
      </c>
      <c r="M12" s="108">
        <v>756</v>
      </c>
      <c r="N12" s="109" t="s">
        <v>144</v>
      </c>
      <c r="O12" s="111" t="s">
        <v>145</v>
      </c>
      <c r="P12" s="109" t="s">
        <v>146</v>
      </c>
      <c r="Q12" s="109" t="s">
        <v>147</v>
      </c>
      <c r="R12" s="108">
        <v>1</v>
      </c>
      <c r="S12" s="111" t="s">
        <v>136</v>
      </c>
      <c r="T12" s="108">
        <v>1010203</v>
      </c>
      <c r="U12" s="108">
        <v>140</v>
      </c>
      <c r="V12" s="108">
        <v>1050</v>
      </c>
      <c r="W12" s="108">
        <v>5</v>
      </c>
      <c r="X12" s="113">
        <v>2020</v>
      </c>
      <c r="Y12" s="113">
        <v>197</v>
      </c>
      <c r="Z12" s="113">
        <v>0</v>
      </c>
      <c r="AA12" s="114" t="s">
        <v>128</v>
      </c>
      <c r="AB12" s="108">
        <v>231</v>
      </c>
      <c r="AC12" s="109" t="s">
        <v>137</v>
      </c>
      <c r="AD12" s="210" t="s">
        <v>138</v>
      </c>
      <c r="AE12" s="210" t="s">
        <v>137</v>
      </c>
      <c r="AF12" s="211">
        <f t="shared" si="1"/>
        <v>-27</v>
      </c>
      <c r="AG12" s="212">
        <f t="shared" si="2"/>
        <v>7.42</v>
      </c>
      <c r="AH12" s="213">
        <f t="shared" si="3"/>
        <v>-200.34</v>
      </c>
      <c r="AI12" s="214" t="s">
        <v>118</v>
      </c>
    </row>
    <row r="13" spans="1:35" ht="24">
      <c r="A13" s="108">
        <v>2021</v>
      </c>
      <c r="B13" s="108">
        <v>116</v>
      </c>
      <c r="C13" s="109" t="s">
        <v>128</v>
      </c>
      <c r="D13" s="208" t="s">
        <v>148</v>
      </c>
      <c r="E13" s="109" t="s">
        <v>149</v>
      </c>
      <c r="F13" s="215" t="s">
        <v>150</v>
      </c>
      <c r="G13" s="112">
        <v>226.92</v>
      </c>
      <c r="H13" s="112">
        <v>40.92</v>
      </c>
      <c r="I13" s="107" t="s">
        <v>131</v>
      </c>
      <c r="J13" s="112">
        <f t="shared" si="0"/>
        <v>186</v>
      </c>
      <c r="K13" s="209" t="s">
        <v>151</v>
      </c>
      <c r="L13" s="108">
        <v>2021</v>
      </c>
      <c r="M13" s="108">
        <v>695</v>
      </c>
      <c r="N13" s="109" t="s">
        <v>114</v>
      </c>
      <c r="O13" s="111" t="s">
        <v>152</v>
      </c>
      <c r="P13" s="109" t="s">
        <v>153</v>
      </c>
      <c r="Q13" s="109" t="s">
        <v>153</v>
      </c>
      <c r="R13" s="108">
        <v>1</v>
      </c>
      <c r="S13" s="111" t="s">
        <v>136</v>
      </c>
      <c r="T13" s="108">
        <v>1010204</v>
      </c>
      <c r="U13" s="108">
        <v>150</v>
      </c>
      <c r="V13" s="108">
        <v>1056</v>
      </c>
      <c r="W13" s="108">
        <v>99</v>
      </c>
      <c r="X13" s="113">
        <v>2021</v>
      </c>
      <c r="Y13" s="113">
        <v>73</v>
      </c>
      <c r="Z13" s="113">
        <v>0</v>
      </c>
      <c r="AA13" s="114" t="s">
        <v>128</v>
      </c>
      <c r="AB13" s="108">
        <v>232</v>
      </c>
      <c r="AC13" s="109" t="s">
        <v>137</v>
      </c>
      <c r="AD13" s="210" t="s">
        <v>154</v>
      </c>
      <c r="AE13" s="210" t="s">
        <v>137</v>
      </c>
      <c r="AF13" s="211">
        <f t="shared" si="1"/>
        <v>-21</v>
      </c>
      <c r="AG13" s="212">
        <f t="shared" si="2"/>
        <v>186</v>
      </c>
      <c r="AH13" s="213">
        <f t="shared" si="3"/>
        <v>-3906</v>
      </c>
      <c r="AI13" s="214" t="s">
        <v>118</v>
      </c>
    </row>
    <row r="14" spans="1:35" ht="36">
      <c r="A14" s="108">
        <v>2021</v>
      </c>
      <c r="B14" s="108">
        <v>117</v>
      </c>
      <c r="C14" s="109" t="s">
        <v>128</v>
      </c>
      <c r="D14" s="208" t="s">
        <v>155</v>
      </c>
      <c r="E14" s="109" t="s">
        <v>133</v>
      </c>
      <c r="F14" s="215" t="s">
        <v>156</v>
      </c>
      <c r="G14" s="112">
        <v>253.76</v>
      </c>
      <c r="H14" s="112">
        <v>45.76</v>
      </c>
      <c r="I14" s="107" t="s">
        <v>118</v>
      </c>
      <c r="J14" s="112">
        <f t="shared" si="0"/>
        <v>253.76</v>
      </c>
      <c r="K14" s="209" t="s">
        <v>157</v>
      </c>
      <c r="L14" s="108">
        <v>2021</v>
      </c>
      <c r="M14" s="108">
        <v>757</v>
      </c>
      <c r="N14" s="109" t="s">
        <v>144</v>
      </c>
      <c r="O14" s="111" t="s">
        <v>158</v>
      </c>
      <c r="P14" s="109" t="s">
        <v>159</v>
      </c>
      <c r="Q14" s="109" t="s">
        <v>160</v>
      </c>
      <c r="R14" s="108">
        <v>2</v>
      </c>
      <c r="S14" s="111" t="s">
        <v>124</v>
      </c>
      <c r="T14" s="108">
        <v>2080101</v>
      </c>
      <c r="U14" s="108">
        <v>8230</v>
      </c>
      <c r="V14" s="108">
        <v>3472</v>
      </c>
      <c r="W14" s="108">
        <v>99</v>
      </c>
      <c r="X14" s="113">
        <v>2019</v>
      </c>
      <c r="Y14" s="113">
        <v>134</v>
      </c>
      <c r="Z14" s="113">
        <v>0</v>
      </c>
      <c r="AA14" s="114" t="s">
        <v>128</v>
      </c>
      <c r="AB14" s="108">
        <v>248</v>
      </c>
      <c r="AC14" s="109" t="s">
        <v>125</v>
      </c>
      <c r="AD14" s="210" t="s">
        <v>138</v>
      </c>
      <c r="AE14" s="210" t="s">
        <v>127</v>
      </c>
      <c r="AF14" s="211">
        <f t="shared" si="1"/>
        <v>-3</v>
      </c>
      <c r="AG14" s="212">
        <f t="shared" si="2"/>
        <v>253.76</v>
      </c>
      <c r="AH14" s="213">
        <f t="shared" si="3"/>
        <v>-761.28</v>
      </c>
      <c r="AI14" s="214" t="s">
        <v>118</v>
      </c>
    </row>
    <row r="15" spans="1:35" ht="72">
      <c r="A15" s="108">
        <v>2021</v>
      </c>
      <c r="B15" s="108">
        <v>119</v>
      </c>
      <c r="C15" s="109" t="s">
        <v>161</v>
      </c>
      <c r="D15" s="208" t="s">
        <v>162</v>
      </c>
      <c r="E15" s="109" t="s">
        <v>137</v>
      </c>
      <c r="F15" s="215" t="s">
        <v>163</v>
      </c>
      <c r="G15" s="112">
        <v>463.6</v>
      </c>
      <c r="H15" s="112">
        <v>83.6</v>
      </c>
      <c r="I15" s="107" t="s">
        <v>131</v>
      </c>
      <c r="J15" s="112">
        <f t="shared" si="0"/>
        <v>380</v>
      </c>
      <c r="K15" s="209" t="s">
        <v>164</v>
      </c>
      <c r="L15" s="108">
        <v>2021</v>
      </c>
      <c r="M15" s="108">
        <v>790</v>
      </c>
      <c r="N15" s="109" t="s">
        <v>137</v>
      </c>
      <c r="O15" s="111" t="s">
        <v>165</v>
      </c>
      <c r="P15" s="109" t="s">
        <v>166</v>
      </c>
      <c r="Q15" s="109" t="s">
        <v>167</v>
      </c>
      <c r="R15" s="108">
        <v>3</v>
      </c>
      <c r="S15" s="111" t="s">
        <v>168</v>
      </c>
      <c r="T15" s="108">
        <v>1010203</v>
      </c>
      <c r="U15" s="108">
        <v>140</v>
      </c>
      <c r="V15" s="108">
        <v>1050</v>
      </c>
      <c r="W15" s="108">
        <v>11</v>
      </c>
      <c r="X15" s="113">
        <v>2021</v>
      </c>
      <c r="Y15" s="113">
        <v>272</v>
      </c>
      <c r="Z15" s="113">
        <v>0</v>
      </c>
      <c r="AA15" s="114" t="s">
        <v>161</v>
      </c>
      <c r="AB15" s="108">
        <v>235</v>
      </c>
      <c r="AC15" s="109" t="s">
        <v>169</v>
      </c>
      <c r="AD15" s="210" t="s">
        <v>170</v>
      </c>
      <c r="AE15" s="210" t="s">
        <v>126</v>
      </c>
      <c r="AF15" s="211">
        <f t="shared" si="1"/>
        <v>-18</v>
      </c>
      <c r="AG15" s="212">
        <f t="shared" si="2"/>
        <v>380</v>
      </c>
      <c r="AH15" s="213">
        <f t="shared" si="3"/>
        <v>-6840</v>
      </c>
      <c r="AI15" s="214" t="s">
        <v>118</v>
      </c>
    </row>
    <row r="16" spans="1:35" ht="60">
      <c r="A16" s="108">
        <v>2021</v>
      </c>
      <c r="B16" s="108">
        <v>120</v>
      </c>
      <c r="C16" s="109" t="s">
        <v>161</v>
      </c>
      <c r="D16" s="208" t="s">
        <v>171</v>
      </c>
      <c r="E16" s="109" t="s">
        <v>137</v>
      </c>
      <c r="F16" s="215" t="s">
        <v>172</v>
      </c>
      <c r="G16" s="112">
        <v>897.92</v>
      </c>
      <c r="H16" s="112">
        <v>161.92</v>
      </c>
      <c r="I16" s="107" t="s">
        <v>131</v>
      </c>
      <c r="J16" s="112">
        <f t="shared" si="0"/>
        <v>736</v>
      </c>
      <c r="K16" s="209" t="s">
        <v>173</v>
      </c>
      <c r="L16" s="108">
        <v>2021</v>
      </c>
      <c r="M16" s="108">
        <v>802</v>
      </c>
      <c r="N16" s="109" t="s">
        <v>174</v>
      </c>
      <c r="O16" s="111" t="s">
        <v>175</v>
      </c>
      <c r="P16" s="109" t="s">
        <v>176</v>
      </c>
      <c r="Q16" s="109" t="s">
        <v>151</v>
      </c>
      <c r="R16" s="108">
        <v>1</v>
      </c>
      <c r="S16" s="111" t="s">
        <v>136</v>
      </c>
      <c r="T16" s="108">
        <v>1010203</v>
      </c>
      <c r="U16" s="108">
        <v>140</v>
      </c>
      <c r="V16" s="108">
        <v>1050</v>
      </c>
      <c r="W16" s="108">
        <v>9</v>
      </c>
      <c r="X16" s="113">
        <v>2021</v>
      </c>
      <c r="Y16" s="113">
        <v>76</v>
      </c>
      <c r="Z16" s="113">
        <v>0</v>
      </c>
      <c r="AA16" s="114" t="s">
        <v>177</v>
      </c>
      <c r="AB16" s="108">
        <v>239</v>
      </c>
      <c r="AC16" s="109" t="s">
        <v>125</v>
      </c>
      <c r="AD16" s="210" t="s">
        <v>178</v>
      </c>
      <c r="AE16" s="210" t="s">
        <v>154</v>
      </c>
      <c r="AF16" s="211">
        <f t="shared" si="1"/>
        <v>-13</v>
      </c>
      <c r="AG16" s="212">
        <f t="shared" si="2"/>
        <v>736</v>
      </c>
      <c r="AH16" s="213">
        <f t="shared" si="3"/>
        <v>-9568</v>
      </c>
      <c r="AI16" s="214" t="s">
        <v>118</v>
      </c>
    </row>
    <row r="17" spans="1:35" ht="72">
      <c r="A17" s="108">
        <v>2021</v>
      </c>
      <c r="B17" s="108">
        <v>121</v>
      </c>
      <c r="C17" s="109" t="s">
        <v>161</v>
      </c>
      <c r="D17" s="208" t="s">
        <v>179</v>
      </c>
      <c r="E17" s="109" t="s">
        <v>144</v>
      </c>
      <c r="F17" s="215" t="s">
        <v>180</v>
      </c>
      <c r="G17" s="112">
        <v>43.99</v>
      </c>
      <c r="H17" s="112">
        <v>7.93</v>
      </c>
      <c r="I17" s="107" t="s">
        <v>131</v>
      </c>
      <c r="J17" s="112">
        <f t="shared" si="0"/>
        <v>36.06</v>
      </c>
      <c r="K17" s="209" t="s">
        <v>181</v>
      </c>
      <c r="L17" s="108">
        <v>2021</v>
      </c>
      <c r="M17" s="108">
        <v>776</v>
      </c>
      <c r="N17" s="109" t="s">
        <v>137</v>
      </c>
      <c r="O17" s="111" t="s">
        <v>182</v>
      </c>
      <c r="P17" s="109" t="s">
        <v>183</v>
      </c>
      <c r="Q17" s="109" t="s">
        <v>151</v>
      </c>
      <c r="R17" s="108">
        <v>2</v>
      </c>
      <c r="S17" s="111" t="s">
        <v>124</v>
      </c>
      <c r="T17" s="108">
        <v>1010602</v>
      </c>
      <c r="U17" s="108">
        <v>570</v>
      </c>
      <c r="V17" s="108">
        <v>1093</v>
      </c>
      <c r="W17" s="108">
        <v>1</v>
      </c>
      <c r="X17" s="113">
        <v>2021</v>
      </c>
      <c r="Y17" s="113">
        <v>36</v>
      </c>
      <c r="Z17" s="113">
        <v>0</v>
      </c>
      <c r="AA17" s="114" t="s">
        <v>177</v>
      </c>
      <c r="AB17" s="108">
        <v>236</v>
      </c>
      <c r="AC17" s="109" t="s">
        <v>169</v>
      </c>
      <c r="AD17" s="210" t="s">
        <v>170</v>
      </c>
      <c r="AE17" s="210" t="s">
        <v>154</v>
      </c>
      <c r="AF17" s="211">
        <f t="shared" si="1"/>
        <v>-9</v>
      </c>
      <c r="AG17" s="212">
        <f t="shared" si="2"/>
        <v>36.06</v>
      </c>
      <c r="AH17" s="213">
        <f t="shared" si="3"/>
        <v>-324.54</v>
      </c>
      <c r="AI17" s="214" t="s">
        <v>118</v>
      </c>
    </row>
    <row r="18" spans="1:35" ht="132">
      <c r="A18" s="108">
        <v>2021</v>
      </c>
      <c r="B18" s="108">
        <v>122</v>
      </c>
      <c r="C18" s="109" t="s">
        <v>161</v>
      </c>
      <c r="D18" s="208" t="s">
        <v>184</v>
      </c>
      <c r="E18" s="109" t="s">
        <v>161</v>
      </c>
      <c r="F18" s="215" t="s">
        <v>185</v>
      </c>
      <c r="G18" s="112">
        <v>50.37</v>
      </c>
      <c r="H18" s="112">
        <v>0</v>
      </c>
      <c r="I18" s="107" t="s">
        <v>131</v>
      </c>
      <c r="J18" s="112">
        <f t="shared" si="0"/>
        <v>50.37</v>
      </c>
      <c r="K18" s="209" t="s">
        <v>151</v>
      </c>
      <c r="L18" s="108">
        <v>0</v>
      </c>
      <c r="M18" s="108">
        <v>0</v>
      </c>
      <c r="N18" s="109"/>
      <c r="O18" s="111" t="s">
        <v>186</v>
      </c>
      <c r="P18" s="109" t="s">
        <v>187</v>
      </c>
      <c r="Q18" s="109" t="s">
        <v>188</v>
      </c>
      <c r="R18" s="108">
        <v>1</v>
      </c>
      <c r="S18" s="111" t="s">
        <v>136</v>
      </c>
      <c r="T18" s="108">
        <v>4000005</v>
      </c>
      <c r="U18" s="108">
        <v>13570</v>
      </c>
      <c r="V18" s="108">
        <v>5005</v>
      </c>
      <c r="W18" s="108">
        <v>5</v>
      </c>
      <c r="X18" s="113">
        <v>2021</v>
      </c>
      <c r="Y18" s="113">
        <v>77</v>
      </c>
      <c r="Z18" s="113">
        <v>0</v>
      </c>
      <c r="AA18" s="114" t="s">
        <v>161</v>
      </c>
      <c r="AB18" s="108">
        <v>238</v>
      </c>
      <c r="AC18" s="109" t="s">
        <v>125</v>
      </c>
      <c r="AD18" s="210" t="s">
        <v>189</v>
      </c>
      <c r="AE18" s="210" t="s">
        <v>154</v>
      </c>
      <c r="AF18" s="211">
        <f t="shared" si="1"/>
        <v>-15</v>
      </c>
      <c r="AG18" s="212">
        <f t="shared" si="2"/>
        <v>50.37</v>
      </c>
      <c r="AH18" s="213">
        <f t="shared" si="3"/>
        <v>-755.55</v>
      </c>
      <c r="AI18" s="214" t="s">
        <v>118</v>
      </c>
    </row>
    <row r="19" spans="1:35" ht="72">
      <c r="A19" s="108">
        <v>2021</v>
      </c>
      <c r="B19" s="108">
        <v>123</v>
      </c>
      <c r="C19" s="109" t="s">
        <v>169</v>
      </c>
      <c r="D19" s="208" t="s">
        <v>190</v>
      </c>
      <c r="E19" s="109" t="s">
        <v>137</v>
      </c>
      <c r="F19" s="215" t="s">
        <v>191</v>
      </c>
      <c r="G19" s="112">
        <v>634.4</v>
      </c>
      <c r="H19" s="112">
        <v>114.4</v>
      </c>
      <c r="I19" s="107" t="s">
        <v>118</v>
      </c>
      <c r="J19" s="112">
        <f t="shared" si="0"/>
        <v>634.4</v>
      </c>
      <c r="K19" s="209" t="s">
        <v>192</v>
      </c>
      <c r="L19" s="108">
        <v>2021</v>
      </c>
      <c r="M19" s="108">
        <v>838</v>
      </c>
      <c r="N19" s="109" t="s">
        <v>177</v>
      </c>
      <c r="O19" s="111" t="s">
        <v>193</v>
      </c>
      <c r="P19" s="109" t="s">
        <v>194</v>
      </c>
      <c r="Q19" s="109" t="s">
        <v>194</v>
      </c>
      <c r="R19" s="108">
        <v>2</v>
      </c>
      <c r="S19" s="111" t="s">
        <v>124</v>
      </c>
      <c r="T19" s="108">
        <v>2080101</v>
      </c>
      <c r="U19" s="108">
        <v>8230</v>
      </c>
      <c r="V19" s="108">
        <v>3472</v>
      </c>
      <c r="W19" s="108">
        <v>99</v>
      </c>
      <c r="X19" s="113">
        <v>2019</v>
      </c>
      <c r="Y19" s="113">
        <v>87</v>
      </c>
      <c r="Z19" s="113">
        <v>0</v>
      </c>
      <c r="AA19" s="114" t="s">
        <v>169</v>
      </c>
      <c r="AB19" s="108">
        <v>249</v>
      </c>
      <c r="AC19" s="109" t="s">
        <v>125</v>
      </c>
      <c r="AD19" s="210" t="s">
        <v>195</v>
      </c>
      <c r="AE19" s="210" t="s">
        <v>127</v>
      </c>
      <c r="AF19" s="211">
        <f t="shared" si="1"/>
        <v>-13</v>
      </c>
      <c r="AG19" s="212">
        <f t="shared" si="2"/>
        <v>634.4</v>
      </c>
      <c r="AH19" s="213">
        <f t="shared" si="3"/>
        <v>-8247.199999999999</v>
      </c>
      <c r="AI19" s="214" t="s">
        <v>118</v>
      </c>
    </row>
    <row r="20" spans="1:35" ht="15">
      <c r="A20" s="108">
        <v>2021</v>
      </c>
      <c r="B20" s="108">
        <v>125</v>
      </c>
      <c r="C20" s="109" t="s">
        <v>196</v>
      </c>
      <c r="D20" s="208" t="s">
        <v>197</v>
      </c>
      <c r="E20" s="109" t="s">
        <v>169</v>
      </c>
      <c r="F20" s="215" t="s">
        <v>198</v>
      </c>
      <c r="G20" s="112">
        <v>57.12</v>
      </c>
      <c r="H20" s="112">
        <v>4.22</v>
      </c>
      <c r="I20" s="107" t="s">
        <v>131</v>
      </c>
      <c r="J20" s="112">
        <f t="shared" si="0"/>
        <v>52.9</v>
      </c>
      <c r="K20" s="209" t="s">
        <v>199</v>
      </c>
      <c r="L20" s="108">
        <v>2021</v>
      </c>
      <c r="M20" s="108">
        <v>879</v>
      </c>
      <c r="N20" s="109" t="s">
        <v>196</v>
      </c>
      <c r="O20" s="111" t="s">
        <v>200</v>
      </c>
      <c r="P20" s="109" t="s">
        <v>201</v>
      </c>
      <c r="Q20" s="109" t="s">
        <v>201</v>
      </c>
      <c r="R20" s="108">
        <v>1</v>
      </c>
      <c r="S20" s="111" t="s">
        <v>136</v>
      </c>
      <c r="T20" s="108">
        <v>1010203</v>
      </c>
      <c r="U20" s="108">
        <v>140</v>
      </c>
      <c r="V20" s="108">
        <v>1050</v>
      </c>
      <c r="W20" s="108">
        <v>1</v>
      </c>
      <c r="X20" s="113">
        <v>2021</v>
      </c>
      <c r="Y20" s="113">
        <v>31</v>
      </c>
      <c r="Z20" s="113">
        <v>0</v>
      </c>
      <c r="AA20" s="114" t="s">
        <v>202</v>
      </c>
      <c r="AB20" s="108">
        <v>273</v>
      </c>
      <c r="AC20" s="109" t="s">
        <v>138</v>
      </c>
      <c r="AD20" s="210" t="s">
        <v>203</v>
      </c>
      <c r="AE20" s="210" t="s">
        <v>138</v>
      </c>
      <c r="AF20" s="211">
        <f t="shared" si="1"/>
        <v>-16</v>
      </c>
      <c r="AG20" s="212">
        <f t="shared" si="2"/>
        <v>52.9</v>
      </c>
      <c r="AH20" s="213">
        <f t="shared" si="3"/>
        <v>-846.4</v>
      </c>
      <c r="AI20" s="214" t="s">
        <v>118</v>
      </c>
    </row>
    <row r="21" spans="1:35" ht="48">
      <c r="A21" s="108">
        <v>2021</v>
      </c>
      <c r="B21" s="108">
        <v>126</v>
      </c>
      <c r="C21" s="109" t="s">
        <v>204</v>
      </c>
      <c r="D21" s="208" t="s">
        <v>205</v>
      </c>
      <c r="E21" s="109" t="s">
        <v>144</v>
      </c>
      <c r="F21" s="215" t="s">
        <v>206</v>
      </c>
      <c r="G21" s="112">
        <v>843</v>
      </c>
      <c r="H21" s="112">
        <v>152.02</v>
      </c>
      <c r="I21" s="107" t="s">
        <v>131</v>
      </c>
      <c r="J21" s="112">
        <f t="shared" si="0"/>
        <v>690.98</v>
      </c>
      <c r="K21" s="209" t="s">
        <v>207</v>
      </c>
      <c r="L21" s="108">
        <v>2021</v>
      </c>
      <c r="M21" s="108">
        <v>847</v>
      </c>
      <c r="N21" s="109" t="s">
        <v>208</v>
      </c>
      <c r="O21" s="111" t="s">
        <v>209</v>
      </c>
      <c r="P21" s="109" t="s">
        <v>210</v>
      </c>
      <c r="Q21" s="109" t="s">
        <v>210</v>
      </c>
      <c r="R21" s="108">
        <v>1</v>
      </c>
      <c r="S21" s="111" t="s">
        <v>136</v>
      </c>
      <c r="T21" s="108">
        <v>1010203</v>
      </c>
      <c r="U21" s="108">
        <v>140</v>
      </c>
      <c r="V21" s="108">
        <v>1050</v>
      </c>
      <c r="W21" s="108">
        <v>9</v>
      </c>
      <c r="X21" s="113">
        <v>2021</v>
      </c>
      <c r="Y21" s="113">
        <v>48</v>
      </c>
      <c r="Z21" s="113">
        <v>0</v>
      </c>
      <c r="AA21" s="114" t="s">
        <v>211</v>
      </c>
      <c r="AB21" s="108">
        <v>276</v>
      </c>
      <c r="AC21" s="109" t="s">
        <v>138</v>
      </c>
      <c r="AD21" s="210" t="s">
        <v>212</v>
      </c>
      <c r="AE21" s="210" t="s">
        <v>138</v>
      </c>
      <c r="AF21" s="211">
        <f t="shared" si="1"/>
        <v>-11</v>
      </c>
      <c r="AG21" s="212">
        <f t="shared" si="2"/>
        <v>690.98</v>
      </c>
      <c r="AH21" s="213">
        <f t="shared" si="3"/>
        <v>-7600.780000000001</v>
      </c>
      <c r="AI21" s="214" t="s">
        <v>118</v>
      </c>
    </row>
    <row r="22" spans="1:35" ht="24">
      <c r="A22" s="108">
        <v>2021</v>
      </c>
      <c r="B22" s="108">
        <v>127</v>
      </c>
      <c r="C22" s="109" t="s">
        <v>213</v>
      </c>
      <c r="D22" s="208" t="s">
        <v>214</v>
      </c>
      <c r="E22" s="109" t="s">
        <v>196</v>
      </c>
      <c r="F22" s="215" t="s">
        <v>215</v>
      </c>
      <c r="G22" s="112">
        <v>532.49</v>
      </c>
      <c r="H22" s="112">
        <v>96.02</v>
      </c>
      <c r="I22" s="107" t="s">
        <v>131</v>
      </c>
      <c r="J22" s="112">
        <f t="shared" si="0"/>
        <v>436.47</v>
      </c>
      <c r="K22" s="209" t="s">
        <v>216</v>
      </c>
      <c r="L22" s="108">
        <v>2021</v>
      </c>
      <c r="M22" s="108">
        <v>889</v>
      </c>
      <c r="N22" s="109" t="s">
        <v>125</v>
      </c>
      <c r="O22" s="111" t="s">
        <v>217</v>
      </c>
      <c r="P22" s="109" t="s">
        <v>218</v>
      </c>
      <c r="Q22" s="109" t="s">
        <v>218</v>
      </c>
      <c r="R22" s="108">
        <v>1</v>
      </c>
      <c r="S22" s="111" t="s">
        <v>136</v>
      </c>
      <c r="T22" s="108">
        <v>1080203</v>
      </c>
      <c r="U22" s="108">
        <v>2890</v>
      </c>
      <c r="V22" s="108">
        <v>1938</v>
      </c>
      <c r="W22" s="108">
        <v>99</v>
      </c>
      <c r="X22" s="113">
        <v>2021</v>
      </c>
      <c r="Y22" s="113">
        <v>187</v>
      </c>
      <c r="Z22" s="113">
        <v>0</v>
      </c>
      <c r="AA22" s="114" t="s">
        <v>213</v>
      </c>
      <c r="AB22" s="108">
        <v>272</v>
      </c>
      <c r="AC22" s="109" t="s">
        <v>127</v>
      </c>
      <c r="AD22" s="210" t="s">
        <v>219</v>
      </c>
      <c r="AE22" s="210" t="s">
        <v>127</v>
      </c>
      <c r="AF22" s="211">
        <f t="shared" si="1"/>
        <v>-20</v>
      </c>
      <c r="AG22" s="212">
        <f t="shared" si="2"/>
        <v>436.47</v>
      </c>
      <c r="AH22" s="213">
        <f t="shared" si="3"/>
        <v>-8729.400000000001</v>
      </c>
      <c r="AI22" s="214" t="s">
        <v>118</v>
      </c>
    </row>
    <row r="23" spans="1:35" ht="24">
      <c r="A23" s="108">
        <v>2021</v>
      </c>
      <c r="B23" s="108">
        <v>128</v>
      </c>
      <c r="C23" s="109" t="s">
        <v>213</v>
      </c>
      <c r="D23" s="208" t="s">
        <v>220</v>
      </c>
      <c r="E23" s="109" t="s">
        <v>196</v>
      </c>
      <c r="F23" s="215" t="s">
        <v>221</v>
      </c>
      <c r="G23" s="112">
        <v>328.14</v>
      </c>
      <c r="H23" s="112">
        <v>59.17</v>
      </c>
      <c r="I23" s="107" t="s">
        <v>131</v>
      </c>
      <c r="J23" s="112">
        <f t="shared" si="0"/>
        <v>268.96999999999997</v>
      </c>
      <c r="K23" s="209" t="s">
        <v>216</v>
      </c>
      <c r="L23" s="108">
        <v>2021</v>
      </c>
      <c r="M23" s="108">
        <v>890</v>
      </c>
      <c r="N23" s="109" t="s">
        <v>125</v>
      </c>
      <c r="O23" s="111" t="s">
        <v>217</v>
      </c>
      <c r="P23" s="109" t="s">
        <v>218</v>
      </c>
      <c r="Q23" s="109" t="s">
        <v>218</v>
      </c>
      <c r="R23" s="108">
        <v>1</v>
      </c>
      <c r="S23" s="111" t="s">
        <v>136</v>
      </c>
      <c r="T23" s="108">
        <v>1010203</v>
      </c>
      <c r="U23" s="108">
        <v>140</v>
      </c>
      <c r="V23" s="108">
        <v>1050</v>
      </c>
      <c r="W23" s="108">
        <v>2</v>
      </c>
      <c r="X23" s="113">
        <v>2021</v>
      </c>
      <c r="Y23" s="113">
        <v>188</v>
      </c>
      <c r="Z23" s="113">
        <v>0</v>
      </c>
      <c r="AA23" s="114" t="s">
        <v>213</v>
      </c>
      <c r="AB23" s="108">
        <v>271</v>
      </c>
      <c r="AC23" s="109" t="s">
        <v>127</v>
      </c>
      <c r="AD23" s="210" t="s">
        <v>219</v>
      </c>
      <c r="AE23" s="210" t="s">
        <v>127</v>
      </c>
      <c r="AF23" s="211">
        <f t="shared" si="1"/>
        <v>-20</v>
      </c>
      <c r="AG23" s="212">
        <f t="shared" si="2"/>
        <v>268.96999999999997</v>
      </c>
      <c r="AH23" s="213">
        <f t="shared" si="3"/>
        <v>-5379.4</v>
      </c>
      <c r="AI23" s="214" t="s">
        <v>118</v>
      </c>
    </row>
    <row r="24" spans="1:35" ht="24">
      <c r="A24" s="108">
        <v>2021</v>
      </c>
      <c r="B24" s="108">
        <v>129</v>
      </c>
      <c r="C24" s="109" t="s">
        <v>213</v>
      </c>
      <c r="D24" s="208" t="s">
        <v>222</v>
      </c>
      <c r="E24" s="109" t="s">
        <v>196</v>
      </c>
      <c r="F24" s="215" t="s">
        <v>223</v>
      </c>
      <c r="G24" s="112">
        <v>1483.56</v>
      </c>
      <c r="H24" s="112">
        <v>267.53</v>
      </c>
      <c r="I24" s="107" t="s">
        <v>131</v>
      </c>
      <c r="J24" s="112">
        <f t="shared" si="0"/>
        <v>1216.03</v>
      </c>
      <c r="K24" s="209" t="s">
        <v>216</v>
      </c>
      <c r="L24" s="108">
        <v>2021</v>
      </c>
      <c r="M24" s="108">
        <v>888</v>
      </c>
      <c r="N24" s="109" t="s">
        <v>125</v>
      </c>
      <c r="O24" s="111" t="s">
        <v>217</v>
      </c>
      <c r="P24" s="109" t="s">
        <v>218</v>
      </c>
      <c r="Q24" s="109" t="s">
        <v>218</v>
      </c>
      <c r="R24" s="108">
        <v>1</v>
      </c>
      <c r="S24" s="111" t="s">
        <v>136</v>
      </c>
      <c r="T24" s="108">
        <v>1080203</v>
      </c>
      <c r="U24" s="108">
        <v>2890</v>
      </c>
      <c r="V24" s="108">
        <v>1938</v>
      </c>
      <c r="W24" s="108">
        <v>99</v>
      </c>
      <c r="X24" s="113">
        <v>2021</v>
      </c>
      <c r="Y24" s="113">
        <v>187</v>
      </c>
      <c r="Z24" s="113">
        <v>0</v>
      </c>
      <c r="AA24" s="114" t="s">
        <v>213</v>
      </c>
      <c r="AB24" s="108">
        <v>272</v>
      </c>
      <c r="AC24" s="109" t="s">
        <v>127</v>
      </c>
      <c r="AD24" s="210" t="s">
        <v>219</v>
      </c>
      <c r="AE24" s="210" t="s">
        <v>127</v>
      </c>
      <c r="AF24" s="211">
        <f t="shared" si="1"/>
        <v>-20</v>
      </c>
      <c r="AG24" s="212">
        <f t="shared" si="2"/>
        <v>1216.03</v>
      </c>
      <c r="AH24" s="213">
        <f t="shared" si="3"/>
        <v>-24320.6</v>
      </c>
      <c r="AI24" s="214" t="s">
        <v>118</v>
      </c>
    </row>
    <row r="25" spans="1:35" ht="24">
      <c r="A25" s="108">
        <v>2021</v>
      </c>
      <c r="B25" s="108">
        <v>130</v>
      </c>
      <c r="C25" s="109" t="s">
        <v>213</v>
      </c>
      <c r="D25" s="208" t="s">
        <v>224</v>
      </c>
      <c r="E25" s="109" t="s">
        <v>196</v>
      </c>
      <c r="F25" s="215" t="s">
        <v>225</v>
      </c>
      <c r="G25" s="112">
        <v>112.53</v>
      </c>
      <c r="H25" s="112">
        <v>20.29</v>
      </c>
      <c r="I25" s="107" t="s">
        <v>131</v>
      </c>
      <c r="J25" s="112">
        <f t="shared" si="0"/>
        <v>92.24000000000001</v>
      </c>
      <c r="K25" s="209" t="s">
        <v>216</v>
      </c>
      <c r="L25" s="108">
        <v>2021</v>
      </c>
      <c r="M25" s="108">
        <v>887</v>
      </c>
      <c r="N25" s="109" t="s">
        <v>125</v>
      </c>
      <c r="O25" s="111" t="s">
        <v>217</v>
      </c>
      <c r="P25" s="109" t="s">
        <v>218</v>
      </c>
      <c r="Q25" s="109" t="s">
        <v>218</v>
      </c>
      <c r="R25" s="108">
        <v>1</v>
      </c>
      <c r="S25" s="111" t="s">
        <v>136</v>
      </c>
      <c r="T25" s="108">
        <v>1010203</v>
      </c>
      <c r="U25" s="108">
        <v>140</v>
      </c>
      <c r="V25" s="108">
        <v>1050</v>
      </c>
      <c r="W25" s="108">
        <v>2</v>
      </c>
      <c r="X25" s="113">
        <v>2021</v>
      </c>
      <c r="Y25" s="113">
        <v>188</v>
      </c>
      <c r="Z25" s="113">
        <v>0</v>
      </c>
      <c r="AA25" s="114" t="s">
        <v>213</v>
      </c>
      <c r="AB25" s="108">
        <v>271</v>
      </c>
      <c r="AC25" s="109" t="s">
        <v>127</v>
      </c>
      <c r="AD25" s="210" t="s">
        <v>219</v>
      </c>
      <c r="AE25" s="210" t="s">
        <v>127</v>
      </c>
      <c r="AF25" s="211">
        <f t="shared" si="1"/>
        <v>-20</v>
      </c>
      <c r="AG25" s="212">
        <f t="shared" si="2"/>
        <v>92.24000000000001</v>
      </c>
      <c r="AH25" s="213">
        <f t="shared" si="3"/>
        <v>-1844.8000000000002</v>
      </c>
      <c r="AI25" s="214" t="s">
        <v>118</v>
      </c>
    </row>
    <row r="26" spans="1:35" ht="168">
      <c r="A26" s="108">
        <v>2021</v>
      </c>
      <c r="B26" s="108">
        <v>131</v>
      </c>
      <c r="C26" s="109" t="s">
        <v>226</v>
      </c>
      <c r="D26" s="208" t="s">
        <v>227</v>
      </c>
      <c r="E26" s="109" t="s">
        <v>213</v>
      </c>
      <c r="F26" s="215" t="s">
        <v>228</v>
      </c>
      <c r="G26" s="112">
        <v>3904</v>
      </c>
      <c r="H26" s="112">
        <v>704</v>
      </c>
      <c r="I26" s="107" t="s">
        <v>131</v>
      </c>
      <c r="J26" s="112">
        <f t="shared" si="0"/>
        <v>3200</v>
      </c>
      <c r="K26" s="209" t="s">
        <v>229</v>
      </c>
      <c r="L26" s="108">
        <v>2021</v>
      </c>
      <c r="M26" s="108">
        <v>920</v>
      </c>
      <c r="N26" s="109" t="s">
        <v>213</v>
      </c>
      <c r="O26" s="111" t="s">
        <v>230</v>
      </c>
      <c r="P26" s="109" t="s">
        <v>231</v>
      </c>
      <c r="Q26" s="109" t="s">
        <v>151</v>
      </c>
      <c r="R26" s="108">
        <v>2</v>
      </c>
      <c r="S26" s="111" t="s">
        <v>124</v>
      </c>
      <c r="T26" s="108">
        <v>2010501</v>
      </c>
      <c r="U26" s="108">
        <v>6130</v>
      </c>
      <c r="V26" s="108">
        <v>3001</v>
      </c>
      <c r="W26" s="108">
        <v>99</v>
      </c>
      <c r="X26" s="113">
        <v>2021</v>
      </c>
      <c r="Y26" s="113">
        <v>82</v>
      </c>
      <c r="Z26" s="113">
        <v>0</v>
      </c>
      <c r="AA26" s="114" t="s">
        <v>226</v>
      </c>
      <c r="AB26" s="108">
        <v>267</v>
      </c>
      <c r="AC26" s="109" t="s">
        <v>154</v>
      </c>
      <c r="AD26" s="210" t="s">
        <v>232</v>
      </c>
      <c r="AE26" s="210" t="s">
        <v>154</v>
      </c>
      <c r="AF26" s="211">
        <f t="shared" si="1"/>
        <v>-28</v>
      </c>
      <c r="AG26" s="212">
        <f t="shared" si="2"/>
        <v>3200</v>
      </c>
      <c r="AH26" s="213">
        <f t="shared" si="3"/>
        <v>-89600</v>
      </c>
      <c r="AI26" s="214" t="s">
        <v>118</v>
      </c>
    </row>
    <row r="27" spans="1:35" ht="15">
      <c r="A27" s="108">
        <v>2021</v>
      </c>
      <c r="B27" s="108">
        <v>132</v>
      </c>
      <c r="C27" s="109" t="s">
        <v>154</v>
      </c>
      <c r="D27" s="208" t="s">
        <v>233</v>
      </c>
      <c r="E27" s="109" t="s">
        <v>226</v>
      </c>
      <c r="F27" s="215" t="s">
        <v>142</v>
      </c>
      <c r="G27" s="112">
        <v>2.24</v>
      </c>
      <c r="H27" s="112">
        <v>0</v>
      </c>
      <c r="I27" s="107" t="s">
        <v>118</v>
      </c>
      <c r="J27" s="112">
        <f t="shared" si="0"/>
        <v>2.24</v>
      </c>
      <c r="K27" s="209" t="s">
        <v>234</v>
      </c>
      <c r="L27" s="108">
        <v>2021</v>
      </c>
      <c r="M27" s="108">
        <v>948</v>
      </c>
      <c r="N27" s="109" t="s">
        <v>154</v>
      </c>
      <c r="O27" s="111" t="s">
        <v>145</v>
      </c>
      <c r="P27" s="109" t="s">
        <v>146</v>
      </c>
      <c r="Q27" s="109" t="s">
        <v>147</v>
      </c>
      <c r="R27" s="108">
        <v>1</v>
      </c>
      <c r="S27" s="111" t="s">
        <v>136</v>
      </c>
      <c r="T27" s="108">
        <v>1010203</v>
      </c>
      <c r="U27" s="108">
        <v>140</v>
      </c>
      <c r="V27" s="108">
        <v>1050</v>
      </c>
      <c r="W27" s="108">
        <v>5</v>
      </c>
      <c r="X27" s="113">
        <v>2021</v>
      </c>
      <c r="Y27" s="113">
        <v>19</v>
      </c>
      <c r="Z27" s="113">
        <v>0</v>
      </c>
      <c r="AA27" s="114" t="s">
        <v>211</v>
      </c>
      <c r="AB27" s="108">
        <v>275</v>
      </c>
      <c r="AC27" s="109" t="s">
        <v>138</v>
      </c>
      <c r="AD27" s="210" t="s">
        <v>235</v>
      </c>
      <c r="AE27" s="210" t="s">
        <v>138</v>
      </c>
      <c r="AF27" s="211">
        <f t="shared" si="1"/>
        <v>-23</v>
      </c>
      <c r="AG27" s="212">
        <f t="shared" si="2"/>
        <v>2.24</v>
      </c>
      <c r="AH27" s="213">
        <f t="shared" si="3"/>
        <v>-51.52</v>
      </c>
      <c r="AI27" s="214" t="s">
        <v>118</v>
      </c>
    </row>
    <row r="28" spans="1:35" ht="15">
      <c r="A28" s="108">
        <v>2021</v>
      </c>
      <c r="B28" s="108">
        <v>133</v>
      </c>
      <c r="C28" s="109" t="s">
        <v>154</v>
      </c>
      <c r="D28" s="208" t="s">
        <v>236</v>
      </c>
      <c r="E28" s="109" t="s">
        <v>169</v>
      </c>
      <c r="F28" s="215" t="s">
        <v>198</v>
      </c>
      <c r="G28" s="112">
        <v>171.01</v>
      </c>
      <c r="H28" s="112">
        <v>30.8</v>
      </c>
      <c r="I28" s="107" t="s">
        <v>131</v>
      </c>
      <c r="J28" s="112">
        <f t="shared" si="0"/>
        <v>140.20999999999998</v>
      </c>
      <c r="K28" s="209" t="s">
        <v>237</v>
      </c>
      <c r="L28" s="108">
        <v>2021</v>
      </c>
      <c r="M28" s="108">
        <v>891</v>
      </c>
      <c r="N28" s="109" t="s">
        <v>125</v>
      </c>
      <c r="O28" s="111" t="s">
        <v>200</v>
      </c>
      <c r="P28" s="109" t="s">
        <v>201</v>
      </c>
      <c r="Q28" s="109" t="s">
        <v>201</v>
      </c>
      <c r="R28" s="108">
        <v>1</v>
      </c>
      <c r="S28" s="111" t="s">
        <v>136</v>
      </c>
      <c r="T28" s="108">
        <v>1010203</v>
      </c>
      <c r="U28" s="108">
        <v>140</v>
      </c>
      <c r="V28" s="108">
        <v>1050</v>
      </c>
      <c r="W28" s="108">
        <v>99</v>
      </c>
      <c r="X28" s="113">
        <v>2021</v>
      </c>
      <c r="Y28" s="113">
        <v>32</v>
      </c>
      <c r="Z28" s="113">
        <v>0</v>
      </c>
      <c r="AA28" s="114" t="s">
        <v>202</v>
      </c>
      <c r="AB28" s="108">
        <v>274</v>
      </c>
      <c r="AC28" s="109" t="s">
        <v>138</v>
      </c>
      <c r="AD28" s="210" t="s">
        <v>238</v>
      </c>
      <c r="AE28" s="210" t="s">
        <v>138</v>
      </c>
      <c r="AF28" s="211">
        <f t="shared" si="1"/>
        <v>-18</v>
      </c>
      <c r="AG28" s="212">
        <f t="shared" si="2"/>
        <v>140.20999999999998</v>
      </c>
      <c r="AH28" s="213">
        <f t="shared" si="3"/>
        <v>-2523.7799999999997</v>
      </c>
      <c r="AI28" s="214" t="s">
        <v>118</v>
      </c>
    </row>
    <row r="29" spans="1:35" ht="15">
      <c r="A29" s="108">
        <v>2021</v>
      </c>
      <c r="B29" s="108">
        <v>134</v>
      </c>
      <c r="C29" s="109" t="s">
        <v>154</v>
      </c>
      <c r="D29" s="208" t="s">
        <v>239</v>
      </c>
      <c r="E29" s="109" t="s">
        <v>169</v>
      </c>
      <c r="F29" s="215" t="s">
        <v>198</v>
      </c>
      <c r="G29" s="112">
        <v>207.4</v>
      </c>
      <c r="H29" s="112">
        <v>37.4</v>
      </c>
      <c r="I29" s="107" t="s">
        <v>131</v>
      </c>
      <c r="J29" s="112">
        <f t="shared" si="0"/>
        <v>170</v>
      </c>
      <c r="K29" s="209" t="s">
        <v>237</v>
      </c>
      <c r="L29" s="108">
        <v>2021</v>
      </c>
      <c r="M29" s="108">
        <v>892</v>
      </c>
      <c r="N29" s="109" t="s">
        <v>125</v>
      </c>
      <c r="O29" s="111" t="s">
        <v>200</v>
      </c>
      <c r="P29" s="109" t="s">
        <v>201</v>
      </c>
      <c r="Q29" s="109" t="s">
        <v>201</v>
      </c>
      <c r="R29" s="108">
        <v>1</v>
      </c>
      <c r="S29" s="111" t="s">
        <v>136</v>
      </c>
      <c r="T29" s="108">
        <v>1010203</v>
      </c>
      <c r="U29" s="108">
        <v>140</v>
      </c>
      <c r="V29" s="108">
        <v>1050</v>
      </c>
      <c r="W29" s="108">
        <v>99</v>
      </c>
      <c r="X29" s="113">
        <v>2021</v>
      </c>
      <c r="Y29" s="113">
        <v>32</v>
      </c>
      <c r="Z29" s="113">
        <v>0</v>
      </c>
      <c r="AA29" s="114" t="s">
        <v>202</v>
      </c>
      <c r="AB29" s="108">
        <v>274</v>
      </c>
      <c r="AC29" s="109" t="s">
        <v>138</v>
      </c>
      <c r="AD29" s="210" t="s">
        <v>240</v>
      </c>
      <c r="AE29" s="210" t="s">
        <v>138</v>
      </c>
      <c r="AF29" s="211">
        <f t="shared" si="1"/>
        <v>-19</v>
      </c>
      <c r="AG29" s="212">
        <f t="shared" si="2"/>
        <v>170</v>
      </c>
      <c r="AH29" s="213">
        <f t="shared" si="3"/>
        <v>-3230</v>
      </c>
      <c r="AI29" s="214" t="s">
        <v>118</v>
      </c>
    </row>
    <row r="30" spans="1:35" ht="15">
      <c r="A30" s="108">
        <v>2021</v>
      </c>
      <c r="B30" s="108">
        <v>135</v>
      </c>
      <c r="C30" s="109" t="s">
        <v>154</v>
      </c>
      <c r="D30" s="208" t="s">
        <v>241</v>
      </c>
      <c r="E30" s="109" t="s">
        <v>169</v>
      </c>
      <c r="F30" s="215" t="s">
        <v>198</v>
      </c>
      <c r="G30" s="112">
        <v>69.99</v>
      </c>
      <c r="H30" s="112">
        <v>12.54</v>
      </c>
      <c r="I30" s="107" t="s">
        <v>131</v>
      </c>
      <c r="J30" s="112">
        <f t="shared" si="0"/>
        <v>57.449999999999996</v>
      </c>
      <c r="K30" s="209" t="s">
        <v>199</v>
      </c>
      <c r="L30" s="108">
        <v>2021</v>
      </c>
      <c r="M30" s="108">
        <v>861</v>
      </c>
      <c r="N30" s="109" t="s">
        <v>196</v>
      </c>
      <c r="O30" s="111" t="s">
        <v>200</v>
      </c>
      <c r="P30" s="109" t="s">
        <v>201</v>
      </c>
      <c r="Q30" s="109" t="s">
        <v>201</v>
      </c>
      <c r="R30" s="108">
        <v>1</v>
      </c>
      <c r="S30" s="111" t="s">
        <v>136</v>
      </c>
      <c r="T30" s="108">
        <v>1010203</v>
      </c>
      <c r="U30" s="108">
        <v>140</v>
      </c>
      <c r="V30" s="108">
        <v>1050</v>
      </c>
      <c r="W30" s="108">
        <v>1</v>
      </c>
      <c r="X30" s="113">
        <v>2021</v>
      </c>
      <c r="Y30" s="113">
        <v>31</v>
      </c>
      <c r="Z30" s="113">
        <v>0</v>
      </c>
      <c r="AA30" s="114" t="s">
        <v>202</v>
      </c>
      <c r="AB30" s="108">
        <v>273</v>
      </c>
      <c r="AC30" s="109" t="s">
        <v>138</v>
      </c>
      <c r="AD30" s="210" t="s">
        <v>203</v>
      </c>
      <c r="AE30" s="210" t="s">
        <v>138</v>
      </c>
      <c r="AF30" s="211">
        <f t="shared" si="1"/>
        <v>-16</v>
      </c>
      <c r="AG30" s="212">
        <f t="shared" si="2"/>
        <v>57.449999999999996</v>
      </c>
      <c r="AH30" s="213">
        <f t="shared" si="3"/>
        <v>-919.1999999999999</v>
      </c>
      <c r="AI30" s="214" t="s">
        <v>118</v>
      </c>
    </row>
    <row r="31" spans="1:35" ht="24">
      <c r="A31" s="108">
        <v>2021</v>
      </c>
      <c r="B31" s="108">
        <v>136</v>
      </c>
      <c r="C31" s="109" t="s">
        <v>211</v>
      </c>
      <c r="D31" s="208" t="s">
        <v>242</v>
      </c>
      <c r="E31" s="109" t="s">
        <v>226</v>
      </c>
      <c r="F31" s="215" t="s">
        <v>243</v>
      </c>
      <c r="G31" s="112">
        <v>1195.6</v>
      </c>
      <c r="H31" s="112">
        <v>215.6</v>
      </c>
      <c r="I31" s="107" t="s">
        <v>131</v>
      </c>
      <c r="J31" s="112">
        <f t="shared" si="0"/>
        <v>979.9999999999999</v>
      </c>
      <c r="K31" s="209" t="s">
        <v>244</v>
      </c>
      <c r="L31" s="108">
        <v>2021</v>
      </c>
      <c r="M31" s="108">
        <v>974</v>
      </c>
      <c r="N31" s="109" t="s">
        <v>127</v>
      </c>
      <c r="O31" s="111" t="s">
        <v>245</v>
      </c>
      <c r="P31" s="109" t="s">
        <v>246</v>
      </c>
      <c r="Q31" s="109" t="s">
        <v>246</v>
      </c>
      <c r="R31" s="108">
        <v>2</v>
      </c>
      <c r="S31" s="111" t="s">
        <v>124</v>
      </c>
      <c r="T31" s="108">
        <v>1010503</v>
      </c>
      <c r="U31" s="108">
        <v>470</v>
      </c>
      <c r="V31" s="108">
        <v>1156</v>
      </c>
      <c r="W31" s="108">
        <v>99</v>
      </c>
      <c r="X31" s="113">
        <v>2021</v>
      </c>
      <c r="Y31" s="113">
        <v>85</v>
      </c>
      <c r="Z31" s="113">
        <v>0</v>
      </c>
      <c r="AA31" s="114" t="s">
        <v>247</v>
      </c>
      <c r="AB31" s="108">
        <v>278</v>
      </c>
      <c r="AC31" s="109" t="s">
        <v>247</v>
      </c>
      <c r="AD31" s="210" t="s">
        <v>248</v>
      </c>
      <c r="AE31" s="210" t="s">
        <v>249</v>
      </c>
      <c r="AF31" s="211">
        <f t="shared" si="1"/>
        <v>-20</v>
      </c>
      <c r="AG31" s="212">
        <f t="shared" si="2"/>
        <v>979.9999999999999</v>
      </c>
      <c r="AH31" s="213">
        <f t="shared" si="3"/>
        <v>-19599.999999999996</v>
      </c>
      <c r="AI31" s="214" t="s">
        <v>118</v>
      </c>
    </row>
    <row r="32" spans="1:35" ht="72">
      <c r="A32" s="108">
        <v>2021</v>
      </c>
      <c r="B32" s="108">
        <v>137</v>
      </c>
      <c r="C32" s="109" t="s">
        <v>211</v>
      </c>
      <c r="D32" s="208" t="s">
        <v>250</v>
      </c>
      <c r="E32" s="109" t="s">
        <v>154</v>
      </c>
      <c r="F32" s="215" t="s">
        <v>251</v>
      </c>
      <c r="G32" s="112">
        <v>450.99</v>
      </c>
      <c r="H32" s="112">
        <v>81.33</v>
      </c>
      <c r="I32" s="107" t="s">
        <v>131</v>
      </c>
      <c r="J32" s="112">
        <f t="shared" si="0"/>
        <v>369.66</v>
      </c>
      <c r="K32" s="209" t="s">
        <v>252</v>
      </c>
      <c r="L32" s="108">
        <v>2021</v>
      </c>
      <c r="M32" s="108">
        <v>975</v>
      </c>
      <c r="N32" s="109" t="s">
        <v>127</v>
      </c>
      <c r="O32" s="111" t="s">
        <v>253</v>
      </c>
      <c r="P32" s="109" t="s">
        <v>254</v>
      </c>
      <c r="Q32" s="109" t="s">
        <v>254</v>
      </c>
      <c r="R32" s="108">
        <v>2</v>
      </c>
      <c r="S32" s="111" t="s">
        <v>124</v>
      </c>
      <c r="T32" s="108">
        <v>1080103</v>
      </c>
      <c r="U32" s="108">
        <v>2780</v>
      </c>
      <c r="V32" s="108">
        <v>1934</v>
      </c>
      <c r="W32" s="108">
        <v>2</v>
      </c>
      <c r="X32" s="113">
        <v>2021</v>
      </c>
      <c r="Y32" s="113">
        <v>84</v>
      </c>
      <c r="Z32" s="113">
        <v>0</v>
      </c>
      <c r="AA32" s="114" t="s">
        <v>247</v>
      </c>
      <c r="AB32" s="108">
        <v>281</v>
      </c>
      <c r="AC32" s="109" t="s">
        <v>247</v>
      </c>
      <c r="AD32" s="210" t="s">
        <v>248</v>
      </c>
      <c r="AE32" s="210" t="s">
        <v>249</v>
      </c>
      <c r="AF32" s="211">
        <f t="shared" si="1"/>
        <v>-20</v>
      </c>
      <c r="AG32" s="212">
        <f t="shared" si="2"/>
        <v>369.66</v>
      </c>
      <c r="AH32" s="213">
        <f t="shared" si="3"/>
        <v>-7393.200000000001</v>
      </c>
      <c r="AI32" s="214" t="s">
        <v>118</v>
      </c>
    </row>
    <row r="33" spans="1:35" ht="60">
      <c r="A33" s="108">
        <v>2021</v>
      </c>
      <c r="B33" s="108">
        <v>138</v>
      </c>
      <c r="C33" s="109" t="s">
        <v>211</v>
      </c>
      <c r="D33" s="208" t="s">
        <v>255</v>
      </c>
      <c r="E33" s="109" t="s">
        <v>226</v>
      </c>
      <c r="F33" s="215" t="s">
        <v>256</v>
      </c>
      <c r="G33" s="112">
        <v>3802.15</v>
      </c>
      <c r="H33" s="112">
        <v>685.63</v>
      </c>
      <c r="I33" s="107" t="s">
        <v>131</v>
      </c>
      <c r="J33" s="112">
        <f t="shared" si="0"/>
        <v>3116.52</v>
      </c>
      <c r="K33" s="209" t="s">
        <v>257</v>
      </c>
      <c r="L33" s="108">
        <v>2021</v>
      </c>
      <c r="M33" s="108">
        <v>947</v>
      </c>
      <c r="N33" s="109" t="s">
        <v>154</v>
      </c>
      <c r="O33" s="111" t="s">
        <v>258</v>
      </c>
      <c r="P33" s="109" t="s">
        <v>259</v>
      </c>
      <c r="Q33" s="109" t="s">
        <v>260</v>
      </c>
      <c r="R33" s="108">
        <v>2</v>
      </c>
      <c r="S33" s="111" t="s">
        <v>124</v>
      </c>
      <c r="T33" s="108">
        <v>1080103</v>
      </c>
      <c r="U33" s="108">
        <v>2780</v>
      </c>
      <c r="V33" s="108">
        <v>1934</v>
      </c>
      <c r="W33" s="108">
        <v>99</v>
      </c>
      <c r="X33" s="113">
        <v>2020</v>
      </c>
      <c r="Y33" s="113">
        <v>236</v>
      </c>
      <c r="Z33" s="113">
        <v>0</v>
      </c>
      <c r="AA33" s="114" t="s">
        <v>247</v>
      </c>
      <c r="AB33" s="108">
        <v>279</v>
      </c>
      <c r="AC33" s="109" t="s">
        <v>247</v>
      </c>
      <c r="AD33" s="210" t="s">
        <v>235</v>
      </c>
      <c r="AE33" s="210" t="s">
        <v>249</v>
      </c>
      <c r="AF33" s="211">
        <f t="shared" si="1"/>
        <v>-19</v>
      </c>
      <c r="AG33" s="212">
        <f t="shared" si="2"/>
        <v>3116.52</v>
      </c>
      <c r="AH33" s="213">
        <f t="shared" si="3"/>
        <v>-59213.88</v>
      </c>
      <c r="AI33" s="214" t="s">
        <v>118</v>
      </c>
    </row>
    <row r="34" spans="1:35" ht="60">
      <c r="A34" s="108">
        <v>2021</v>
      </c>
      <c r="B34" s="108">
        <v>140</v>
      </c>
      <c r="C34" s="109" t="s">
        <v>247</v>
      </c>
      <c r="D34" s="208" t="s">
        <v>261</v>
      </c>
      <c r="E34" s="109" t="s">
        <v>211</v>
      </c>
      <c r="F34" s="215" t="s">
        <v>256</v>
      </c>
      <c r="G34" s="112">
        <v>510.16</v>
      </c>
      <c r="H34" s="112">
        <v>92</v>
      </c>
      <c r="I34" s="107" t="s">
        <v>131</v>
      </c>
      <c r="J34" s="112">
        <f t="shared" si="0"/>
        <v>418.16</v>
      </c>
      <c r="K34" s="209" t="s">
        <v>257</v>
      </c>
      <c r="L34" s="108">
        <v>2021</v>
      </c>
      <c r="M34" s="108">
        <v>1007</v>
      </c>
      <c r="N34" s="109" t="s">
        <v>211</v>
      </c>
      <c r="O34" s="111" t="s">
        <v>258</v>
      </c>
      <c r="P34" s="109" t="s">
        <v>259</v>
      </c>
      <c r="Q34" s="109" t="s">
        <v>260</v>
      </c>
      <c r="R34" s="108">
        <v>2</v>
      </c>
      <c r="S34" s="111" t="s">
        <v>124</v>
      </c>
      <c r="T34" s="108">
        <v>1080103</v>
      </c>
      <c r="U34" s="108">
        <v>2780</v>
      </c>
      <c r="V34" s="108">
        <v>1934</v>
      </c>
      <c r="W34" s="108">
        <v>99</v>
      </c>
      <c r="X34" s="113">
        <v>2021</v>
      </c>
      <c r="Y34" s="113">
        <v>236</v>
      </c>
      <c r="Z34" s="113">
        <v>0</v>
      </c>
      <c r="AA34" s="114" t="s">
        <v>247</v>
      </c>
      <c r="AB34" s="108">
        <v>280</v>
      </c>
      <c r="AC34" s="109" t="s">
        <v>247</v>
      </c>
      <c r="AD34" s="210" t="s">
        <v>262</v>
      </c>
      <c r="AE34" s="210" t="s">
        <v>249</v>
      </c>
      <c r="AF34" s="211">
        <f t="shared" si="1"/>
        <v>-25</v>
      </c>
      <c r="AG34" s="212">
        <f t="shared" si="2"/>
        <v>418.16</v>
      </c>
      <c r="AH34" s="213">
        <f t="shared" si="3"/>
        <v>-10454</v>
      </c>
      <c r="AI34" s="214" t="s">
        <v>118</v>
      </c>
    </row>
    <row r="35" spans="1:35" ht="72">
      <c r="A35" s="108">
        <v>2021</v>
      </c>
      <c r="B35" s="108">
        <v>143</v>
      </c>
      <c r="C35" s="109" t="s">
        <v>263</v>
      </c>
      <c r="D35" s="208" t="s">
        <v>255</v>
      </c>
      <c r="E35" s="109" t="s">
        <v>138</v>
      </c>
      <c r="F35" s="215" t="s">
        <v>163</v>
      </c>
      <c r="G35" s="112">
        <v>463.6</v>
      </c>
      <c r="H35" s="112">
        <v>83.6</v>
      </c>
      <c r="I35" s="107" t="s">
        <v>131</v>
      </c>
      <c r="J35" s="112">
        <f t="shared" si="0"/>
        <v>380</v>
      </c>
      <c r="K35" s="209" t="s">
        <v>164</v>
      </c>
      <c r="L35" s="108">
        <v>2021</v>
      </c>
      <c r="M35" s="108">
        <v>1024</v>
      </c>
      <c r="N35" s="109" t="s">
        <v>247</v>
      </c>
      <c r="O35" s="111" t="s">
        <v>165</v>
      </c>
      <c r="P35" s="109" t="s">
        <v>166</v>
      </c>
      <c r="Q35" s="109" t="s">
        <v>167</v>
      </c>
      <c r="R35" s="108">
        <v>3</v>
      </c>
      <c r="S35" s="111" t="s">
        <v>168</v>
      </c>
      <c r="T35" s="108">
        <v>1010203</v>
      </c>
      <c r="U35" s="108">
        <v>140</v>
      </c>
      <c r="V35" s="108">
        <v>1050</v>
      </c>
      <c r="W35" s="108">
        <v>11</v>
      </c>
      <c r="X35" s="113">
        <v>2021</v>
      </c>
      <c r="Y35" s="113">
        <v>272</v>
      </c>
      <c r="Z35" s="113">
        <v>0</v>
      </c>
      <c r="AA35" s="114" t="s">
        <v>263</v>
      </c>
      <c r="AB35" s="108">
        <v>283</v>
      </c>
      <c r="AC35" s="109" t="s">
        <v>178</v>
      </c>
      <c r="AD35" s="210" t="s">
        <v>264</v>
      </c>
      <c r="AE35" s="210" t="s">
        <v>265</v>
      </c>
      <c r="AF35" s="211">
        <f t="shared" si="1"/>
        <v>-22</v>
      </c>
      <c r="AG35" s="212">
        <f t="shared" si="2"/>
        <v>380</v>
      </c>
      <c r="AH35" s="213">
        <f t="shared" si="3"/>
        <v>-8360</v>
      </c>
      <c r="AI35" s="214" t="s">
        <v>118</v>
      </c>
    </row>
    <row r="36" spans="1:35" ht="36">
      <c r="A36" s="108">
        <v>2021</v>
      </c>
      <c r="B36" s="108">
        <v>144</v>
      </c>
      <c r="C36" s="109" t="s">
        <v>263</v>
      </c>
      <c r="D36" s="208" t="s">
        <v>266</v>
      </c>
      <c r="E36" s="109" t="s">
        <v>267</v>
      </c>
      <c r="F36" s="215" t="s">
        <v>268</v>
      </c>
      <c r="G36" s="112">
        <v>183</v>
      </c>
      <c r="H36" s="112">
        <v>33</v>
      </c>
      <c r="I36" s="107" t="s">
        <v>131</v>
      </c>
      <c r="J36" s="112">
        <f t="shared" si="0"/>
        <v>150</v>
      </c>
      <c r="K36" s="209" t="s">
        <v>269</v>
      </c>
      <c r="L36" s="108">
        <v>2021</v>
      </c>
      <c r="M36" s="108">
        <v>1068</v>
      </c>
      <c r="N36" s="109" t="s">
        <v>263</v>
      </c>
      <c r="O36" s="111" t="s">
        <v>175</v>
      </c>
      <c r="P36" s="109" t="s">
        <v>176</v>
      </c>
      <c r="Q36" s="109" t="s">
        <v>151</v>
      </c>
      <c r="R36" s="108">
        <v>1</v>
      </c>
      <c r="S36" s="111" t="s">
        <v>136</v>
      </c>
      <c r="T36" s="108">
        <v>1010203</v>
      </c>
      <c r="U36" s="108">
        <v>140</v>
      </c>
      <c r="V36" s="108">
        <v>1050</v>
      </c>
      <c r="W36" s="108">
        <v>4</v>
      </c>
      <c r="X36" s="113">
        <v>2021</v>
      </c>
      <c r="Y36" s="113">
        <v>75</v>
      </c>
      <c r="Z36" s="113">
        <v>0</v>
      </c>
      <c r="AA36" s="114" t="s">
        <v>263</v>
      </c>
      <c r="AB36" s="108">
        <v>284</v>
      </c>
      <c r="AC36" s="109" t="s">
        <v>178</v>
      </c>
      <c r="AD36" s="210" t="s">
        <v>270</v>
      </c>
      <c r="AE36" s="210" t="s">
        <v>265</v>
      </c>
      <c r="AF36" s="211">
        <f t="shared" si="1"/>
        <v>-28</v>
      </c>
      <c r="AG36" s="212">
        <f t="shared" si="2"/>
        <v>150</v>
      </c>
      <c r="AH36" s="213">
        <f t="shared" si="3"/>
        <v>-4200</v>
      </c>
      <c r="AI36" s="214" t="s">
        <v>118</v>
      </c>
    </row>
    <row r="37" spans="1:35" ht="72">
      <c r="A37" s="108">
        <v>2021</v>
      </c>
      <c r="B37" s="108">
        <v>145</v>
      </c>
      <c r="C37" s="109" t="s">
        <v>263</v>
      </c>
      <c r="D37" s="208" t="s">
        <v>271</v>
      </c>
      <c r="E37" s="109" t="s">
        <v>247</v>
      </c>
      <c r="F37" s="215" t="s">
        <v>180</v>
      </c>
      <c r="G37" s="112">
        <v>228.24</v>
      </c>
      <c r="H37" s="112">
        <v>41.16</v>
      </c>
      <c r="I37" s="107" t="s">
        <v>131</v>
      </c>
      <c r="J37" s="112">
        <f t="shared" si="0"/>
        <v>187.08</v>
      </c>
      <c r="K37" s="209" t="s">
        <v>181</v>
      </c>
      <c r="L37" s="108">
        <v>2021</v>
      </c>
      <c r="M37" s="108">
        <v>1065</v>
      </c>
      <c r="N37" s="109" t="s">
        <v>263</v>
      </c>
      <c r="O37" s="111" t="s">
        <v>182</v>
      </c>
      <c r="P37" s="109" t="s">
        <v>183</v>
      </c>
      <c r="Q37" s="109" t="s">
        <v>151</v>
      </c>
      <c r="R37" s="108">
        <v>2</v>
      </c>
      <c r="S37" s="111" t="s">
        <v>124</v>
      </c>
      <c r="T37" s="108">
        <v>1010602</v>
      </c>
      <c r="U37" s="108">
        <v>570</v>
      </c>
      <c r="V37" s="108">
        <v>1093</v>
      </c>
      <c r="W37" s="108">
        <v>1</v>
      </c>
      <c r="X37" s="113">
        <v>2021</v>
      </c>
      <c r="Y37" s="113">
        <v>36</v>
      </c>
      <c r="Z37" s="113">
        <v>0</v>
      </c>
      <c r="AA37" s="114" t="s">
        <v>263</v>
      </c>
      <c r="AB37" s="108">
        <v>296</v>
      </c>
      <c r="AC37" s="109" t="s">
        <v>272</v>
      </c>
      <c r="AD37" s="210" t="s">
        <v>273</v>
      </c>
      <c r="AE37" s="210" t="s">
        <v>272</v>
      </c>
      <c r="AF37" s="211">
        <f t="shared" si="1"/>
        <v>-21</v>
      </c>
      <c r="AG37" s="212">
        <f t="shared" si="2"/>
        <v>187.08</v>
      </c>
      <c r="AH37" s="213">
        <f t="shared" si="3"/>
        <v>-3928.6800000000003</v>
      </c>
      <c r="AI37" s="214" t="s">
        <v>118</v>
      </c>
    </row>
    <row r="38" spans="1:35" ht="24">
      <c r="A38" s="108">
        <v>2021</v>
      </c>
      <c r="B38" s="108">
        <v>148</v>
      </c>
      <c r="C38" s="109" t="s">
        <v>274</v>
      </c>
      <c r="D38" s="208" t="s">
        <v>275</v>
      </c>
      <c r="E38" s="109" t="s">
        <v>178</v>
      </c>
      <c r="F38" s="215" t="s">
        <v>276</v>
      </c>
      <c r="G38" s="112">
        <v>841.8</v>
      </c>
      <c r="H38" s="112">
        <v>151.8</v>
      </c>
      <c r="I38" s="107" t="s">
        <v>131</v>
      </c>
      <c r="J38" s="112">
        <f t="shared" si="0"/>
        <v>690</v>
      </c>
      <c r="K38" s="209" t="s">
        <v>277</v>
      </c>
      <c r="L38" s="108">
        <v>2021</v>
      </c>
      <c r="M38" s="108">
        <v>1102</v>
      </c>
      <c r="N38" s="109" t="s">
        <v>212</v>
      </c>
      <c r="O38" s="111" t="s">
        <v>278</v>
      </c>
      <c r="P38" s="109" t="s">
        <v>279</v>
      </c>
      <c r="Q38" s="109" t="s">
        <v>151</v>
      </c>
      <c r="R38" s="108">
        <v>3</v>
      </c>
      <c r="S38" s="111" t="s">
        <v>168</v>
      </c>
      <c r="T38" s="108">
        <v>1070102</v>
      </c>
      <c r="U38" s="108">
        <v>2550</v>
      </c>
      <c r="V38" s="108">
        <v>2078</v>
      </c>
      <c r="W38" s="108">
        <v>99</v>
      </c>
      <c r="X38" s="113">
        <v>2021</v>
      </c>
      <c r="Y38" s="113">
        <v>86</v>
      </c>
      <c r="Z38" s="113">
        <v>0</v>
      </c>
      <c r="AA38" s="114" t="s">
        <v>219</v>
      </c>
      <c r="AB38" s="108">
        <v>320</v>
      </c>
      <c r="AC38" s="109" t="s">
        <v>238</v>
      </c>
      <c r="AD38" s="210" t="s">
        <v>280</v>
      </c>
      <c r="AE38" s="210" t="s">
        <v>238</v>
      </c>
      <c r="AF38" s="211">
        <f t="shared" si="1"/>
        <v>-20</v>
      </c>
      <c r="AG38" s="212">
        <f t="shared" si="2"/>
        <v>690</v>
      </c>
      <c r="AH38" s="213">
        <f t="shared" si="3"/>
        <v>-13800</v>
      </c>
      <c r="AI38" s="214" t="s">
        <v>118</v>
      </c>
    </row>
    <row r="39" spans="1:35" ht="60">
      <c r="A39" s="108">
        <v>2021</v>
      </c>
      <c r="B39" s="108">
        <v>149</v>
      </c>
      <c r="C39" s="109" t="s">
        <v>219</v>
      </c>
      <c r="D39" s="208" t="s">
        <v>281</v>
      </c>
      <c r="E39" s="109" t="s">
        <v>272</v>
      </c>
      <c r="F39" s="215" t="s">
        <v>282</v>
      </c>
      <c r="G39" s="112">
        <v>6.17</v>
      </c>
      <c r="H39" s="112">
        <v>0.56</v>
      </c>
      <c r="I39" s="107" t="s">
        <v>131</v>
      </c>
      <c r="J39" s="112">
        <f t="shared" si="0"/>
        <v>5.609999999999999</v>
      </c>
      <c r="K39" s="209" t="s">
        <v>283</v>
      </c>
      <c r="L39" s="108">
        <v>2021</v>
      </c>
      <c r="M39" s="108">
        <v>1169</v>
      </c>
      <c r="N39" s="109" t="s">
        <v>274</v>
      </c>
      <c r="O39" s="111" t="s">
        <v>284</v>
      </c>
      <c r="P39" s="109" t="s">
        <v>285</v>
      </c>
      <c r="Q39" s="109" t="s">
        <v>285</v>
      </c>
      <c r="R39" s="108">
        <v>1</v>
      </c>
      <c r="S39" s="111" t="s">
        <v>136</v>
      </c>
      <c r="T39" s="108">
        <v>1010203</v>
      </c>
      <c r="U39" s="108">
        <v>140</v>
      </c>
      <c r="V39" s="108">
        <v>1050</v>
      </c>
      <c r="W39" s="108">
        <v>10</v>
      </c>
      <c r="X39" s="113">
        <v>2021</v>
      </c>
      <c r="Y39" s="113">
        <v>34</v>
      </c>
      <c r="Z39" s="113">
        <v>0</v>
      </c>
      <c r="AA39" s="114" t="s">
        <v>219</v>
      </c>
      <c r="AB39" s="108">
        <v>317</v>
      </c>
      <c r="AC39" s="109" t="s">
        <v>238</v>
      </c>
      <c r="AD39" s="210" t="s">
        <v>286</v>
      </c>
      <c r="AE39" s="210" t="s">
        <v>238</v>
      </c>
      <c r="AF39" s="211">
        <f t="shared" si="1"/>
        <v>-27</v>
      </c>
      <c r="AG39" s="212">
        <f t="shared" si="2"/>
        <v>5.609999999999999</v>
      </c>
      <c r="AH39" s="213">
        <f t="shared" si="3"/>
        <v>-151.46999999999997</v>
      </c>
      <c r="AI39" s="214" t="s">
        <v>118</v>
      </c>
    </row>
    <row r="40" spans="1:35" ht="60">
      <c r="A40" s="108">
        <v>2021</v>
      </c>
      <c r="B40" s="108">
        <v>150</v>
      </c>
      <c r="C40" s="109" t="s">
        <v>219</v>
      </c>
      <c r="D40" s="208" t="s">
        <v>287</v>
      </c>
      <c r="E40" s="109" t="s">
        <v>272</v>
      </c>
      <c r="F40" s="215" t="s">
        <v>288</v>
      </c>
      <c r="G40" s="112">
        <v>17.94</v>
      </c>
      <c r="H40" s="112">
        <v>1.63</v>
      </c>
      <c r="I40" s="107" t="s">
        <v>131</v>
      </c>
      <c r="J40" s="112">
        <f aca="true" t="shared" si="4" ref="J40:J71">IF(I40="SI",G40-H40,G40)</f>
        <v>16.310000000000002</v>
      </c>
      <c r="K40" s="209" t="s">
        <v>283</v>
      </c>
      <c r="L40" s="108">
        <v>2021</v>
      </c>
      <c r="M40" s="108">
        <v>1187</v>
      </c>
      <c r="N40" s="109" t="s">
        <v>274</v>
      </c>
      <c r="O40" s="111" t="s">
        <v>284</v>
      </c>
      <c r="P40" s="109" t="s">
        <v>285</v>
      </c>
      <c r="Q40" s="109" t="s">
        <v>285</v>
      </c>
      <c r="R40" s="108">
        <v>1</v>
      </c>
      <c r="S40" s="111" t="s">
        <v>136</v>
      </c>
      <c r="T40" s="108">
        <v>1010203</v>
      </c>
      <c r="U40" s="108">
        <v>140</v>
      </c>
      <c r="V40" s="108">
        <v>1050</v>
      </c>
      <c r="W40" s="108">
        <v>10</v>
      </c>
      <c r="X40" s="113">
        <v>2021</v>
      </c>
      <c r="Y40" s="113">
        <v>34</v>
      </c>
      <c r="Z40" s="113">
        <v>0</v>
      </c>
      <c r="AA40" s="114" t="s">
        <v>219</v>
      </c>
      <c r="AB40" s="108">
        <v>317</v>
      </c>
      <c r="AC40" s="109" t="s">
        <v>238</v>
      </c>
      <c r="AD40" s="210" t="s">
        <v>286</v>
      </c>
      <c r="AE40" s="210" t="s">
        <v>238</v>
      </c>
      <c r="AF40" s="211">
        <f aca="true" t="shared" si="5" ref="AF40:AF71">AE40-AD40</f>
        <v>-27</v>
      </c>
      <c r="AG40" s="212">
        <f aca="true" t="shared" si="6" ref="AG40:AG71">IF(AI40="SI",0,J40)</f>
        <v>16.310000000000002</v>
      </c>
      <c r="AH40" s="213">
        <f aca="true" t="shared" si="7" ref="AH40:AH71">AG40*AF40</f>
        <v>-440.37000000000006</v>
      </c>
      <c r="AI40" s="214" t="s">
        <v>118</v>
      </c>
    </row>
    <row r="41" spans="1:35" ht="60">
      <c r="A41" s="108">
        <v>2021</v>
      </c>
      <c r="B41" s="108">
        <v>151</v>
      </c>
      <c r="C41" s="109" t="s">
        <v>219</v>
      </c>
      <c r="D41" s="208" t="s">
        <v>289</v>
      </c>
      <c r="E41" s="109" t="s">
        <v>272</v>
      </c>
      <c r="F41" s="215" t="s">
        <v>288</v>
      </c>
      <c r="G41" s="112">
        <v>3.81</v>
      </c>
      <c r="H41" s="112">
        <v>0.35</v>
      </c>
      <c r="I41" s="107" t="s">
        <v>131</v>
      </c>
      <c r="J41" s="112">
        <f t="shared" si="4"/>
        <v>3.46</v>
      </c>
      <c r="K41" s="209" t="s">
        <v>283</v>
      </c>
      <c r="L41" s="108">
        <v>2021</v>
      </c>
      <c r="M41" s="108">
        <v>1188</v>
      </c>
      <c r="N41" s="109" t="s">
        <v>274</v>
      </c>
      <c r="O41" s="111" t="s">
        <v>284</v>
      </c>
      <c r="P41" s="109" t="s">
        <v>285</v>
      </c>
      <c r="Q41" s="109" t="s">
        <v>285</v>
      </c>
      <c r="R41" s="108">
        <v>1</v>
      </c>
      <c r="S41" s="111" t="s">
        <v>136</v>
      </c>
      <c r="T41" s="108">
        <v>1010203</v>
      </c>
      <c r="U41" s="108">
        <v>140</v>
      </c>
      <c r="V41" s="108">
        <v>1050</v>
      </c>
      <c r="W41" s="108">
        <v>10</v>
      </c>
      <c r="X41" s="113">
        <v>2021</v>
      </c>
      <c r="Y41" s="113">
        <v>34</v>
      </c>
      <c r="Z41" s="113">
        <v>0</v>
      </c>
      <c r="AA41" s="114" t="s">
        <v>219</v>
      </c>
      <c r="AB41" s="108">
        <v>317</v>
      </c>
      <c r="AC41" s="109" t="s">
        <v>238</v>
      </c>
      <c r="AD41" s="210" t="s">
        <v>286</v>
      </c>
      <c r="AE41" s="210" t="s">
        <v>238</v>
      </c>
      <c r="AF41" s="211">
        <f t="shared" si="5"/>
        <v>-27</v>
      </c>
      <c r="AG41" s="212">
        <f t="shared" si="6"/>
        <v>3.46</v>
      </c>
      <c r="AH41" s="213">
        <f t="shared" si="7"/>
        <v>-93.42</v>
      </c>
      <c r="AI41" s="214" t="s">
        <v>118</v>
      </c>
    </row>
    <row r="42" spans="1:35" ht="60">
      <c r="A42" s="108">
        <v>2021</v>
      </c>
      <c r="B42" s="108">
        <v>152</v>
      </c>
      <c r="C42" s="109" t="s">
        <v>219</v>
      </c>
      <c r="D42" s="208" t="s">
        <v>290</v>
      </c>
      <c r="E42" s="109" t="s">
        <v>272</v>
      </c>
      <c r="F42" s="215" t="s">
        <v>291</v>
      </c>
      <c r="G42" s="112">
        <v>-13.28</v>
      </c>
      <c r="H42" s="112">
        <v>-1.21</v>
      </c>
      <c r="I42" s="107" t="s">
        <v>131</v>
      </c>
      <c r="J42" s="112">
        <f t="shared" si="4"/>
        <v>-12.07</v>
      </c>
      <c r="K42" s="209" t="s">
        <v>283</v>
      </c>
      <c r="L42" s="108">
        <v>2021</v>
      </c>
      <c r="M42" s="108">
        <v>1186</v>
      </c>
      <c r="N42" s="109" t="s">
        <v>274</v>
      </c>
      <c r="O42" s="111" t="s">
        <v>284</v>
      </c>
      <c r="P42" s="109" t="s">
        <v>285</v>
      </c>
      <c r="Q42" s="109" t="s">
        <v>285</v>
      </c>
      <c r="R42" s="108">
        <v>1</v>
      </c>
      <c r="S42" s="111" t="s">
        <v>136</v>
      </c>
      <c r="T42" s="108">
        <v>1010203</v>
      </c>
      <c r="U42" s="108">
        <v>140</v>
      </c>
      <c r="V42" s="108">
        <v>1050</v>
      </c>
      <c r="W42" s="108">
        <v>10</v>
      </c>
      <c r="X42" s="113">
        <v>2021</v>
      </c>
      <c r="Y42" s="113">
        <v>34</v>
      </c>
      <c r="Z42" s="113">
        <v>0</v>
      </c>
      <c r="AA42" s="114" t="s">
        <v>219</v>
      </c>
      <c r="AB42" s="108">
        <v>317</v>
      </c>
      <c r="AC42" s="109" t="s">
        <v>238</v>
      </c>
      <c r="AD42" s="210" t="s">
        <v>286</v>
      </c>
      <c r="AE42" s="210" t="s">
        <v>238</v>
      </c>
      <c r="AF42" s="211">
        <f t="shared" si="5"/>
        <v>-27</v>
      </c>
      <c r="AG42" s="212">
        <f t="shared" si="6"/>
        <v>-12.07</v>
      </c>
      <c r="AH42" s="213">
        <f t="shared" si="7"/>
        <v>325.89</v>
      </c>
      <c r="AI42" s="214" t="s">
        <v>118</v>
      </c>
    </row>
    <row r="43" spans="1:35" ht="96">
      <c r="A43" s="108">
        <v>2021</v>
      </c>
      <c r="B43" s="108">
        <v>153</v>
      </c>
      <c r="C43" s="109" t="s">
        <v>219</v>
      </c>
      <c r="D43" s="208" t="s">
        <v>292</v>
      </c>
      <c r="E43" s="109" t="s">
        <v>293</v>
      </c>
      <c r="F43" s="215" t="s">
        <v>294</v>
      </c>
      <c r="G43" s="112">
        <v>451.4</v>
      </c>
      <c r="H43" s="112">
        <v>81.4</v>
      </c>
      <c r="I43" s="107" t="s">
        <v>131</v>
      </c>
      <c r="J43" s="112">
        <f t="shared" si="4"/>
        <v>370</v>
      </c>
      <c r="K43" s="209" t="s">
        <v>295</v>
      </c>
      <c r="L43" s="108">
        <v>2021</v>
      </c>
      <c r="M43" s="108">
        <v>1140</v>
      </c>
      <c r="N43" s="109" t="s">
        <v>296</v>
      </c>
      <c r="O43" s="111" t="s">
        <v>297</v>
      </c>
      <c r="P43" s="109" t="s">
        <v>298</v>
      </c>
      <c r="Q43" s="109" t="s">
        <v>298</v>
      </c>
      <c r="R43" s="108">
        <v>1</v>
      </c>
      <c r="S43" s="111" t="s">
        <v>136</v>
      </c>
      <c r="T43" s="108">
        <v>1010203</v>
      </c>
      <c r="U43" s="108">
        <v>140</v>
      </c>
      <c r="V43" s="108">
        <v>1050</v>
      </c>
      <c r="W43" s="108">
        <v>4</v>
      </c>
      <c r="X43" s="113">
        <v>2021</v>
      </c>
      <c r="Y43" s="113">
        <v>18</v>
      </c>
      <c r="Z43" s="113">
        <v>0</v>
      </c>
      <c r="AA43" s="114" t="s">
        <v>219</v>
      </c>
      <c r="AB43" s="108">
        <v>318</v>
      </c>
      <c r="AC43" s="109" t="s">
        <v>238</v>
      </c>
      <c r="AD43" s="210" t="s">
        <v>299</v>
      </c>
      <c r="AE43" s="210" t="s">
        <v>238</v>
      </c>
      <c r="AF43" s="211">
        <f t="shared" si="5"/>
        <v>-25</v>
      </c>
      <c r="AG43" s="212">
        <f t="shared" si="6"/>
        <v>370</v>
      </c>
      <c r="AH43" s="213">
        <f t="shared" si="7"/>
        <v>-9250</v>
      </c>
      <c r="AI43" s="214" t="s">
        <v>118</v>
      </c>
    </row>
    <row r="44" spans="1:35" ht="144">
      <c r="A44" s="108">
        <v>2021</v>
      </c>
      <c r="B44" s="108">
        <v>156</v>
      </c>
      <c r="C44" s="109" t="s">
        <v>240</v>
      </c>
      <c r="D44" s="208" t="s">
        <v>300</v>
      </c>
      <c r="E44" s="109" t="s">
        <v>238</v>
      </c>
      <c r="F44" s="215" t="s">
        <v>301</v>
      </c>
      <c r="G44" s="112">
        <v>825</v>
      </c>
      <c r="H44" s="112">
        <v>75</v>
      </c>
      <c r="I44" s="107" t="s">
        <v>131</v>
      </c>
      <c r="J44" s="112">
        <f t="shared" si="4"/>
        <v>750</v>
      </c>
      <c r="K44" s="209" t="s">
        <v>302</v>
      </c>
      <c r="L44" s="108">
        <v>2021</v>
      </c>
      <c r="M44" s="108">
        <v>1217</v>
      </c>
      <c r="N44" s="109" t="s">
        <v>238</v>
      </c>
      <c r="O44" s="111" t="s">
        <v>303</v>
      </c>
      <c r="P44" s="109" t="s">
        <v>304</v>
      </c>
      <c r="Q44" s="109" t="s">
        <v>305</v>
      </c>
      <c r="R44" s="108">
        <v>1</v>
      </c>
      <c r="S44" s="111" t="s">
        <v>136</v>
      </c>
      <c r="T44" s="108">
        <v>1040503</v>
      </c>
      <c r="U44" s="108">
        <v>1900</v>
      </c>
      <c r="V44" s="108">
        <v>1190</v>
      </c>
      <c r="W44" s="108">
        <v>99</v>
      </c>
      <c r="X44" s="113">
        <v>2021</v>
      </c>
      <c r="Y44" s="113">
        <v>146</v>
      </c>
      <c r="Z44" s="113">
        <v>0</v>
      </c>
      <c r="AA44" s="114" t="s">
        <v>232</v>
      </c>
      <c r="AB44" s="108">
        <v>326</v>
      </c>
      <c r="AC44" s="109" t="s">
        <v>306</v>
      </c>
      <c r="AD44" s="210" t="s">
        <v>307</v>
      </c>
      <c r="AE44" s="210" t="s">
        <v>306</v>
      </c>
      <c r="AF44" s="211">
        <f t="shared" si="5"/>
        <v>-21</v>
      </c>
      <c r="AG44" s="212">
        <f t="shared" si="6"/>
        <v>750</v>
      </c>
      <c r="AH44" s="213">
        <f t="shared" si="7"/>
        <v>-15750</v>
      </c>
      <c r="AI44" s="214" t="s">
        <v>118</v>
      </c>
    </row>
    <row r="45" spans="1:35" ht="144">
      <c r="A45" s="108">
        <v>2021</v>
      </c>
      <c r="B45" s="108">
        <v>157</v>
      </c>
      <c r="C45" s="109" t="s">
        <v>240</v>
      </c>
      <c r="D45" s="208" t="s">
        <v>308</v>
      </c>
      <c r="E45" s="109" t="s">
        <v>238</v>
      </c>
      <c r="F45" s="215" t="s">
        <v>301</v>
      </c>
      <c r="G45" s="112">
        <v>2970</v>
      </c>
      <c r="H45" s="112">
        <v>270</v>
      </c>
      <c r="I45" s="107" t="s">
        <v>131</v>
      </c>
      <c r="J45" s="112">
        <f t="shared" si="4"/>
        <v>2700</v>
      </c>
      <c r="K45" s="209" t="s">
        <v>302</v>
      </c>
      <c r="L45" s="108">
        <v>2021</v>
      </c>
      <c r="M45" s="108">
        <v>1212</v>
      </c>
      <c r="N45" s="109" t="s">
        <v>238</v>
      </c>
      <c r="O45" s="111" t="s">
        <v>303</v>
      </c>
      <c r="P45" s="109" t="s">
        <v>304</v>
      </c>
      <c r="Q45" s="109" t="s">
        <v>305</v>
      </c>
      <c r="R45" s="108">
        <v>1</v>
      </c>
      <c r="S45" s="111" t="s">
        <v>136</v>
      </c>
      <c r="T45" s="108">
        <v>1040503</v>
      </c>
      <c r="U45" s="108">
        <v>1900</v>
      </c>
      <c r="V45" s="108">
        <v>1190</v>
      </c>
      <c r="W45" s="108">
        <v>99</v>
      </c>
      <c r="X45" s="113">
        <v>2021</v>
      </c>
      <c r="Y45" s="113">
        <v>146</v>
      </c>
      <c r="Z45" s="113">
        <v>0</v>
      </c>
      <c r="AA45" s="114" t="s">
        <v>232</v>
      </c>
      <c r="AB45" s="108">
        <v>326</v>
      </c>
      <c r="AC45" s="109" t="s">
        <v>306</v>
      </c>
      <c r="AD45" s="210" t="s">
        <v>307</v>
      </c>
      <c r="AE45" s="210" t="s">
        <v>306</v>
      </c>
      <c r="AF45" s="211">
        <f t="shared" si="5"/>
        <v>-21</v>
      </c>
      <c r="AG45" s="212">
        <f t="shared" si="6"/>
        <v>2700</v>
      </c>
      <c r="AH45" s="213">
        <f t="shared" si="7"/>
        <v>-56700</v>
      </c>
      <c r="AI45" s="214" t="s">
        <v>118</v>
      </c>
    </row>
    <row r="46" spans="1:35" ht="24">
      <c r="A46" s="108">
        <v>2021</v>
      </c>
      <c r="B46" s="108">
        <v>158</v>
      </c>
      <c r="C46" s="109" t="s">
        <v>309</v>
      </c>
      <c r="D46" s="208" t="s">
        <v>310</v>
      </c>
      <c r="E46" s="109" t="s">
        <v>238</v>
      </c>
      <c r="F46" s="215" t="s">
        <v>215</v>
      </c>
      <c r="G46" s="112">
        <v>459.22</v>
      </c>
      <c r="H46" s="112">
        <v>82.81</v>
      </c>
      <c r="I46" s="107" t="s">
        <v>131</v>
      </c>
      <c r="J46" s="112">
        <f t="shared" si="4"/>
        <v>376.41</v>
      </c>
      <c r="K46" s="209" t="s">
        <v>216</v>
      </c>
      <c r="L46" s="108">
        <v>2021</v>
      </c>
      <c r="M46" s="108">
        <v>1260</v>
      </c>
      <c r="N46" s="109" t="s">
        <v>309</v>
      </c>
      <c r="O46" s="111" t="s">
        <v>217</v>
      </c>
      <c r="P46" s="109" t="s">
        <v>218</v>
      </c>
      <c r="Q46" s="109" t="s">
        <v>218</v>
      </c>
      <c r="R46" s="108">
        <v>1</v>
      </c>
      <c r="S46" s="111" t="s">
        <v>136</v>
      </c>
      <c r="T46" s="108">
        <v>1080203</v>
      </c>
      <c r="U46" s="108">
        <v>2890</v>
      </c>
      <c r="V46" s="108">
        <v>1938</v>
      </c>
      <c r="W46" s="108">
        <v>99</v>
      </c>
      <c r="X46" s="113">
        <v>2021</v>
      </c>
      <c r="Y46" s="113">
        <v>187</v>
      </c>
      <c r="Z46" s="113">
        <v>0</v>
      </c>
      <c r="AA46" s="114" t="s">
        <v>309</v>
      </c>
      <c r="AB46" s="108">
        <v>323</v>
      </c>
      <c r="AC46" s="109" t="s">
        <v>306</v>
      </c>
      <c r="AD46" s="210" t="s">
        <v>311</v>
      </c>
      <c r="AE46" s="210" t="s">
        <v>306</v>
      </c>
      <c r="AF46" s="211">
        <f t="shared" si="5"/>
        <v>-24</v>
      </c>
      <c r="AG46" s="212">
        <f t="shared" si="6"/>
        <v>376.41</v>
      </c>
      <c r="AH46" s="213">
        <f t="shared" si="7"/>
        <v>-9033.84</v>
      </c>
      <c r="AI46" s="214" t="s">
        <v>118</v>
      </c>
    </row>
    <row r="47" spans="1:35" ht="24">
      <c r="A47" s="108">
        <v>2021</v>
      </c>
      <c r="B47" s="108">
        <v>159</v>
      </c>
      <c r="C47" s="109" t="s">
        <v>309</v>
      </c>
      <c r="D47" s="208" t="s">
        <v>312</v>
      </c>
      <c r="E47" s="109" t="s">
        <v>238</v>
      </c>
      <c r="F47" s="215" t="s">
        <v>221</v>
      </c>
      <c r="G47" s="112">
        <v>200.74</v>
      </c>
      <c r="H47" s="112">
        <v>36.2</v>
      </c>
      <c r="I47" s="107" t="s">
        <v>131</v>
      </c>
      <c r="J47" s="112">
        <f t="shared" si="4"/>
        <v>164.54000000000002</v>
      </c>
      <c r="K47" s="209" t="s">
        <v>216</v>
      </c>
      <c r="L47" s="108">
        <v>2021</v>
      </c>
      <c r="M47" s="108">
        <v>1259</v>
      </c>
      <c r="N47" s="109" t="s">
        <v>309</v>
      </c>
      <c r="O47" s="111" t="s">
        <v>217</v>
      </c>
      <c r="P47" s="109" t="s">
        <v>218</v>
      </c>
      <c r="Q47" s="109" t="s">
        <v>218</v>
      </c>
      <c r="R47" s="108">
        <v>1</v>
      </c>
      <c r="S47" s="111" t="s">
        <v>136</v>
      </c>
      <c r="T47" s="108">
        <v>1010203</v>
      </c>
      <c r="U47" s="108">
        <v>140</v>
      </c>
      <c r="V47" s="108">
        <v>1050</v>
      </c>
      <c r="W47" s="108">
        <v>2</v>
      </c>
      <c r="X47" s="113">
        <v>2021</v>
      </c>
      <c r="Y47" s="113">
        <v>188</v>
      </c>
      <c r="Z47" s="113">
        <v>0</v>
      </c>
      <c r="AA47" s="114" t="s">
        <v>309</v>
      </c>
      <c r="AB47" s="108">
        <v>322</v>
      </c>
      <c r="AC47" s="109" t="s">
        <v>306</v>
      </c>
      <c r="AD47" s="210" t="s">
        <v>311</v>
      </c>
      <c r="AE47" s="210" t="s">
        <v>306</v>
      </c>
      <c r="AF47" s="211">
        <f t="shared" si="5"/>
        <v>-24</v>
      </c>
      <c r="AG47" s="212">
        <f t="shared" si="6"/>
        <v>164.54000000000002</v>
      </c>
      <c r="AH47" s="213">
        <f t="shared" si="7"/>
        <v>-3948.9600000000005</v>
      </c>
      <c r="AI47" s="214" t="s">
        <v>118</v>
      </c>
    </row>
    <row r="48" spans="1:35" ht="24">
      <c r="A48" s="108">
        <v>2021</v>
      </c>
      <c r="B48" s="108">
        <v>160</v>
      </c>
      <c r="C48" s="109" t="s">
        <v>309</v>
      </c>
      <c r="D48" s="208" t="s">
        <v>313</v>
      </c>
      <c r="E48" s="109" t="s">
        <v>238</v>
      </c>
      <c r="F48" s="215" t="s">
        <v>223</v>
      </c>
      <c r="G48" s="112">
        <v>1531.89</v>
      </c>
      <c r="H48" s="112">
        <v>276.24</v>
      </c>
      <c r="I48" s="107" t="s">
        <v>131</v>
      </c>
      <c r="J48" s="112">
        <f t="shared" si="4"/>
        <v>1255.65</v>
      </c>
      <c r="K48" s="209" t="s">
        <v>216</v>
      </c>
      <c r="L48" s="108">
        <v>2021</v>
      </c>
      <c r="M48" s="108">
        <v>1258</v>
      </c>
      <c r="N48" s="109" t="s">
        <v>309</v>
      </c>
      <c r="O48" s="111" t="s">
        <v>217</v>
      </c>
      <c r="P48" s="109" t="s">
        <v>218</v>
      </c>
      <c r="Q48" s="109" t="s">
        <v>218</v>
      </c>
      <c r="R48" s="108">
        <v>1</v>
      </c>
      <c r="S48" s="111" t="s">
        <v>136</v>
      </c>
      <c r="T48" s="108">
        <v>1080203</v>
      </c>
      <c r="U48" s="108">
        <v>2890</v>
      </c>
      <c r="V48" s="108">
        <v>1938</v>
      </c>
      <c r="W48" s="108">
        <v>99</v>
      </c>
      <c r="X48" s="113">
        <v>2021</v>
      </c>
      <c r="Y48" s="113">
        <v>187</v>
      </c>
      <c r="Z48" s="113">
        <v>0</v>
      </c>
      <c r="AA48" s="114" t="s">
        <v>309</v>
      </c>
      <c r="AB48" s="108">
        <v>323</v>
      </c>
      <c r="AC48" s="109" t="s">
        <v>306</v>
      </c>
      <c r="AD48" s="210" t="s">
        <v>311</v>
      </c>
      <c r="AE48" s="210" t="s">
        <v>306</v>
      </c>
      <c r="AF48" s="211">
        <f t="shared" si="5"/>
        <v>-24</v>
      </c>
      <c r="AG48" s="212">
        <f t="shared" si="6"/>
        <v>1255.65</v>
      </c>
      <c r="AH48" s="213">
        <f t="shared" si="7"/>
        <v>-30135.600000000002</v>
      </c>
      <c r="AI48" s="214" t="s">
        <v>118</v>
      </c>
    </row>
    <row r="49" spans="1:35" ht="24">
      <c r="A49" s="108">
        <v>2021</v>
      </c>
      <c r="B49" s="108">
        <v>161</v>
      </c>
      <c r="C49" s="109" t="s">
        <v>309</v>
      </c>
      <c r="D49" s="208" t="s">
        <v>314</v>
      </c>
      <c r="E49" s="109" t="s">
        <v>238</v>
      </c>
      <c r="F49" s="215" t="s">
        <v>225</v>
      </c>
      <c r="G49" s="112">
        <v>86.41</v>
      </c>
      <c r="H49" s="112">
        <v>15.58</v>
      </c>
      <c r="I49" s="107" t="s">
        <v>131</v>
      </c>
      <c r="J49" s="112">
        <f t="shared" si="4"/>
        <v>70.83</v>
      </c>
      <c r="K49" s="209" t="s">
        <v>216</v>
      </c>
      <c r="L49" s="108">
        <v>2021</v>
      </c>
      <c r="M49" s="108">
        <v>1257</v>
      </c>
      <c r="N49" s="109" t="s">
        <v>309</v>
      </c>
      <c r="O49" s="111" t="s">
        <v>217</v>
      </c>
      <c r="P49" s="109" t="s">
        <v>218</v>
      </c>
      <c r="Q49" s="109" t="s">
        <v>218</v>
      </c>
      <c r="R49" s="108">
        <v>1</v>
      </c>
      <c r="S49" s="111" t="s">
        <v>136</v>
      </c>
      <c r="T49" s="108">
        <v>1010203</v>
      </c>
      <c r="U49" s="108">
        <v>140</v>
      </c>
      <c r="V49" s="108">
        <v>1050</v>
      </c>
      <c r="W49" s="108">
        <v>2</v>
      </c>
      <c r="X49" s="113">
        <v>2021</v>
      </c>
      <c r="Y49" s="113">
        <v>188</v>
      </c>
      <c r="Z49" s="113">
        <v>0</v>
      </c>
      <c r="AA49" s="114" t="s">
        <v>309</v>
      </c>
      <c r="AB49" s="108">
        <v>322</v>
      </c>
      <c r="AC49" s="109" t="s">
        <v>306</v>
      </c>
      <c r="AD49" s="210" t="s">
        <v>311</v>
      </c>
      <c r="AE49" s="210" t="s">
        <v>306</v>
      </c>
      <c r="AF49" s="211">
        <f t="shared" si="5"/>
        <v>-24</v>
      </c>
      <c r="AG49" s="212">
        <f t="shared" si="6"/>
        <v>70.83</v>
      </c>
      <c r="AH49" s="213">
        <f t="shared" si="7"/>
        <v>-1699.92</v>
      </c>
      <c r="AI49" s="214" t="s">
        <v>118</v>
      </c>
    </row>
    <row r="50" spans="1:35" ht="48">
      <c r="A50" s="108">
        <v>2021</v>
      </c>
      <c r="B50" s="108">
        <v>162</v>
      </c>
      <c r="C50" s="109" t="s">
        <v>309</v>
      </c>
      <c r="D50" s="208" t="s">
        <v>315</v>
      </c>
      <c r="E50" s="109" t="s">
        <v>316</v>
      </c>
      <c r="F50" s="215" t="s">
        <v>317</v>
      </c>
      <c r="G50" s="112">
        <v>415.24</v>
      </c>
      <c r="H50" s="112">
        <v>74.88</v>
      </c>
      <c r="I50" s="107" t="s">
        <v>131</v>
      </c>
      <c r="J50" s="112">
        <f t="shared" si="4"/>
        <v>340.36</v>
      </c>
      <c r="K50" s="209" t="s">
        <v>318</v>
      </c>
      <c r="L50" s="108">
        <v>2021</v>
      </c>
      <c r="M50" s="108">
        <v>1271</v>
      </c>
      <c r="N50" s="109" t="s">
        <v>309</v>
      </c>
      <c r="O50" s="111" t="s">
        <v>297</v>
      </c>
      <c r="P50" s="109" t="s">
        <v>298</v>
      </c>
      <c r="Q50" s="109" t="s">
        <v>298</v>
      </c>
      <c r="R50" s="108">
        <v>1</v>
      </c>
      <c r="S50" s="111" t="s">
        <v>136</v>
      </c>
      <c r="T50" s="108">
        <v>1010202</v>
      </c>
      <c r="U50" s="108">
        <v>130</v>
      </c>
      <c r="V50" s="108">
        <v>1051</v>
      </c>
      <c r="W50" s="108">
        <v>1</v>
      </c>
      <c r="X50" s="113">
        <v>2021</v>
      </c>
      <c r="Y50" s="113">
        <v>100</v>
      </c>
      <c r="Z50" s="113">
        <v>0</v>
      </c>
      <c r="AA50" s="114" t="s">
        <v>309</v>
      </c>
      <c r="AB50" s="108">
        <v>324</v>
      </c>
      <c r="AC50" s="109" t="s">
        <v>306</v>
      </c>
      <c r="AD50" s="210" t="s">
        <v>311</v>
      </c>
      <c r="AE50" s="210" t="s">
        <v>306</v>
      </c>
      <c r="AF50" s="211">
        <f t="shared" si="5"/>
        <v>-24</v>
      </c>
      <c r="AG50" s="212">
        <f t="shared" si="6"/>
        <v>340.36</v>
      </c>
      <c r="AH50" s="213">
        <f t="shared" si="7"/>
        <v>-8168.64</v>
      </c>
      <c r="AI50" s="214" t="s">
        <v>118</v>
      </c>
    </row>
    <row r="51" spans="1:35" ht="168">
      <c r="A51" s="108">
        <v>2021</v>
      </c>
      <c r="B51" s="108">
        <v>163</v>
      </c>
      <c r="C51" s="109" t="s">
        <v>319</v>
      </c>
      <c r="D51" s="208" t="s">
        <v>320</v>
      </c>
      <c r="E51" s="109" t="s">
        <v>240</v>
      </c>
      <c r="F51" s="215" t="s">
        <v>321</v>
      </c>
      <c r="G51" s="112">
        <v>131.76</v>
      </c>
      <c r="H51" s="112">
        <v>23.76</v>
      </c>
      <c r="I51" s="107" t="s">
        <v>131</v>
      </c>
      <c r="J51" s="112">
        <f t="shared" si="4"/>
        <v>107.99999999999999</v>
      </c>
      <c r="K51" s="209" t="s">
        <v>322</v>
      </c>
      <c r="L51" s="108">
        <v>2021</v>
      </c>
      <c r="M51" s="108">
        <v>1293</v>
      </c>
      <c r="N51" s="109" t="s">
        <v>319</v>
      </c>
      <c r="O51" s="111" t="s">
        <v>323</v>
      </c>
      <c r="P51" s="109" t="s">
        <v>324</v>
      </c>
      <c r="Q51" s="109" t="s">
        <v>151</v>
      </c>
      <c r="R51" s="108">
        <v>2</v>
      </c>
      <c r="S51" s="111" t="s">
        <v>124</v>
      </c>
      <c r="T51" s="108">
        <v>1010502</v>
      </c>
      <c r="U51" s="108">
        <v>460</v>
      </c>
      <c r="V51" s="108">
        <v>1075</v>
      </c>
      <c r="W51" s="108">
        <v>99</v>
      </c>
      <c r="X51" s="113">
        <v>2021</v>
      </c>
      <c r="Y51" s="113">
        <v>81</v>
      </c>
      <c r="Z51" s="113">
        <v>0</v>
      </c>
      <c r="AA51" s="114" t="s">
        <v>270</v>
      </c>
      <c r="AB51" s="108">
        <v>329</v>
      </c>
      <c r="AC51" s="109" t="s">
        <v>325</v>
      </c>
      <c r="AD51" s="210" t="s">
        <v>326</v>
      </c>
      <c r="AE51" s="210" t="s">
        <v>327</v>
      </c>
      <c r="AF51" s="211">
        <f t="shared" si="5"/>
        <v>-14</v>
      </c>
      <c r="AG51" s="212">
        <f t="shared" si="6"/>
        <v>107.99999999999999</v>
      </c>
      <c r="AH51" s="213">
        <f t="shared" si="7"/>
        <v>-1511.9999999999998</v>
      </c>
      <c r="AI51" s="214" t="s">
        <v>118</v>
      </c>
    </row>
    <row r="52" spans="1:35" ht="48">
      <c r="A52" s="108">
        <v>2021</v>
      </c>
      <c r="B52" s="108">
        <v>164</v>
      </c>
      <c r="C52" s="109" t="s">
        <v>328</v>
      </c>
      <c r="D52" s="208" t="s">
        <v>329</v>
      </c>
      <c r="E52" s="109" t="s">
        <v>319</v>
      </c>
      <c r="F52" s="215" t="s">
        <v>330</v>
      </c>
      <c r="G52" s="112">
        <v>1950</v>
      </c>
      <c r="H52" s="112">
        <v>177.27</v>
      </c>
      <c r="I52" s="107" t="s">
        <v>131</v>
      </c>
      <c r="J52" s="112">
        <f t="shared" si="4"/>
        <v>1772.73</v>
      </c>
      <c r="K52" s="209" t="s">
        <v>331</v>
      </c>
      <c r="L52" s="108">
        <v>2021</v>
      </c>
      <c r="M52" s="108">
        <v>1290</v>
      </c>
      <c r="N52" s="109" t="s">
        <v>319</v>
      </c>
      <c r="O52" s="111" t="s">
        <v>332</v>
      </c>
      <c r="P52" s="109" t="s">
        <v>333</v>
      </c>
      <c r="Q52" s="109" t="s">
        <v>333</v>
      </c>
      <c r="R52" s="108">
        <v>2</v>
      </c>
      <c r="S52" s="111" t="s">
        <v>124</v>
      </c>
      <c r="T52" s="108">
        <v>1090602</v>
      </c>
      <c r="U52" s="108">
        <v>3650</v>
      </c>
      <c r="V52" s="108">
        <v>1806</v>
      </c>
      <c r="W52" s="108">
        <v>99</v>
      </c>
      <c r="X52" s="113">
        <v>2021</v>
      </c>
      <c r="Y52" s="113">
        <v>89</v>
      </c>
      <c r="Z52" s="113">
        <v>0</v>
      </c>
      <c r="AA52" s="114" t="s">
        <v>306</v>
      </c>
      <c r="AB52" s="108">
        <v>373</v>
      </c>
      <c r="AC52" s="109" t="s">
        <v>334</v>
      </c>
      <c r="AD52" s="210" t="s">
        <v>326</v>
      </c>
      <c r="AE52" s="210" t="s">
        <v>334</v>
      </c>
      <c r="AF52" s="211">
        <f t="shared" si="5"/>
        <v>5</v>
      </c>
      <c r="AG52" s="212">
        <f t="shared" si="6"/>
        <v>1772.73</v>
      </c>
      <c r="AH52" s="213">
        <f t="shared" si="7"/>
        <v>8863.65</v>
      </c>
      <c r="AI52" s="214" t="s">
        <v>118</v>
      </c>
    </row>
    <row r="53" spans="1:35" ht="216">
      <c r="A53" s="108">
        <v>2021</v>
      </c>
      <c r="B53" s="108">
        <v>166</v>
      </c>
      <c r="C53" s="109" t="s">
        <v>273</v>
      </c>
      <c r="D53" s="208" t="s">
        <v>335</v>
      </c>
      <c r="E53" s="109" t="s">
        <v>328</v>
      </c>
      <c r="F53" s="215" t="s">
        <v>336</v>
      </c>
      <c r="G53" s="112">
        <v>6166.69</v>
      </c>
      <c r="H53" s="112">
        <v>1112.03</v>
      </c>
      <c r="I53" s="107" t="s">
        <v>118</v>
      </c>
      <c r="J53" s="112">
        <f t="shared" si="4"/>
        <v>6166.69</v>
      </c>
      <c r="K53" s="209" t="s">
        <v>337</v>
      </c>
      <c r="L53" s="108">
        <v>2021</v>
      </c>
      <c r="M53" s="108">
        <v>1322</v>
      </c>
      <c r="N53" s="109" t="s">
        <v>306</v>
      </c>
      <c r="O53" s="111" t="s">
        <v>338</v>
      </c>
      <c r="P53" s="109" t="s">
        <v>339</v>
      </c>
      <c r="Q53" s="109" t="s">
        <v>151</v>
      </c>
      <c r="R53" s="108">
        <v>2</v>
      </c>
      <c r="S53" s="111" t="s">
        <v>124</v>
      </c>
      <c r="T53" s="108">
        <v>1010503</v>
      </c>
      <c r="U53" s="108">
        <v>470</v>
      </c>
      <c r="V53" s="108">
        <v>3220</v>
      </c>
      <c r="W53" s="108">
        <v>1</v>
      </c>
      <c r="X53" s="113">
        <v>2021</v>
      </c>
      <c r="Y53" s="113">
        <v>64</v>
      </c>
      <c r="Z53" s="113">
        <v>0</v>
      </c>
      <c r="AA53" s="114" t="s">
        <v>273</v>
      </c>
      <c r="AB53" s="108">
        <v>345</v>
      </c>
      <c r="AC53" s="109" t="s">
        <v>340</v>
      </c>
      <c r="AD53" s="210" t="s">
        <v>341</v>
      </c>
      <c r="AE53" s="210" t="s">
        <v>341</v>
      </c>
      <c r="AF53" s="211">
        <f t="shared" si="5"/>
        <v>0</v>
      </c>
      <c r="AG53" s="212">
        <f t="shared" si="6"/>
        <v>6166.69</v>
      </c>
      <c r="AH53" s="213">
        <f t="shared" si="7"/>
        <v>0</v>
      </c>
      <c r="AI53" s="214" t="s">
        <v>118</v>
      </c>
    </row>
    <row r="54" spans="1:35" ht="108">
      <c r="A54" s="108">
        <v>2021</v>
      </c>
      <c r="B54" s="108">
        <v>167</v>
      </c>
      <c r="C54" s="109" t="s">
        <v>270</v>
      </c>
      <c r="D54" s="208" t="s">
        <v>342</v>
      </c>
      <c r="E54" s="109" t="s">
        <v>328</v>
      </c>
      <c r="F54" s="215" t="s">
        <v>343</v>
      </c>
      <c r="G54" s="112">
        <v>427</v>
      </c>
      <c r="H54" s="112">
        <v>77</v>
      </c>
      <c r="I54" s="107" t="s">
        <v>131</v>
      </c>
      <c r="J54" s="112">
        <f t="shared" si="4"/>
        <v>350</v>
      </c>
      <c r="K54" s="209" t="s">
        <v>344</v>
      </c>
      <c r="L54" s="108">
        <v>2021</v>
      </c>
      <c r="M54" s="108">
        <v>1371</v>
      </c>
      <c r="N54" s="109" t="s">
        <v>345</v>
      </c>
      <c r="O54" s="111" t="s">
        <v>346</v>
      </c>
      <c r="P54" s="109" t="s">
        <v>347</v>
      </c>
      <c r="Q54" s="109" t="s">
        <v>347</v>
      </c>
      <c r="R54" s="108">
        <v>1</v>
      </c>
      <c r="S54" s="111" t="s">
        <v>136</v>
      </c>
      <c r="T54" s="108">
        <v>1010202</v>
      </c>
      <c r="U54" s="108">
        <v>130</v>
      </c>
      <c r="V54" s="108">
        <v>1051</v>
      </c>
      <c r="W54" s="108">
        <v>99</v>
      </c>
      <c r="X54" s="113">
        <v>2021</v>
      </c>
      <c r="Y54" s="113">
        <v>103</v>
      </c>
      <c r="Z54" s="113">
        <v>0</v>
      </c>
      <c r="AA54" s="114" t="s">
        <v>270</v>
      </c>
      <c r="AB54" s="108">
        <v>328</v>
      </c>
      <c r="AC54" s="109" t="s">
        <v>325</v>
      </c>
      <c r="AD54" s="210" t="s">
        <v>334</v>
      </c>
      <c r="AE54" s="210" t="s">
        <v>327</v>
      </c>
      <c r="AF54" s="211">
        <f t="shared" si="5"/>
        <v>-19</v>
      </c>
      <c r="AG54" s="212">
        <f t="shared" si="6"/>
        <v>350</v>
      </c>
      <c r="AH54" s="213">
        <f t="shared" si="7"/>
        <v>-6650</v>
      </c>
      <c r="AI54" s="214" t="s">
        <v>118</v>
      </c>
    </row>
    <row r="55" spans="1:35" ht="24">
      <c r="A55" s="108">
        <v>2021</v>
      </c>
      <c r="B55" s="108">
        <v>169</v>
      </c>
      <c r="C55" s="109" t="s">
        <v>270</v>
      </c>
      <c r="D55" s="208" t="s">
        <v>348</v>
      </c>
      <c r="E55" s="109" t="s">
        <v>349</v>
      </c>
      <c r="F55" s="215" t="s">
        <v>350</v>
      </c>
      <c r="G55" s="112">
        <v>97.6</v>
      </c>
      <c r="H55" s="112">
        <v>17.6</v>
      </c>
      <c r="I55" s="107" t="s">
        <v>131</v>
      </c>
      <c r="J55" s="112">
        <f t="shared" si="4"/>
        <v>80</v>
      </c>
      <c r="K55" s="209" t="s">
        <v>351</v>
      </c>
      <c r="L55" s="108">
        <v>2021</v>
      </c>
      <c r="M55" s="108">
        <v>1390</v>
      </c>
      <c r="N55" s="109" t="s">
        <v>273</v>
      </c>
      <c r="O55" s="111" t="s">
        <v>175</v>
      </c>
      <c r="P55" s="109" t="s">
        <v>176</v>
      </c>
      <c r="Q55" s="109" t="s">
        <v>151</v>
      </c>
      <c r="R55" s="108">
        <v>1</v>
      </c>
      <c r="S55" s="111" t="s">
        <v>136</v>
      </c>
      <c r="T55" s="108">
        <v>1010202</v>
      </c>
      <c r="U55" s="108">
        <v>130</v>
      </c>
      <c r="V55" s="108">
        <v>1051</v>
      </c>
      <c r="W55" s="108">
        <v>99</v>
      </c>
      <c r="X55" s="113">
        <v>2021</v>
      </c>
      <c r="Y55" s="113">
        <v>95</v>
      </c>
      <c r="Z55" s="113">
        <v>0</v>
      </c>
      <c r="AA55" s="114" t="s">
        <v>270</v>
      </c>
      <c r="AB55" s="108">
        <v>330</v>
      </c>
      <c r="AC55" s="109" t="s">
        <v>325</v>
      </c>
      <c r="AD55" s="210" t="s">
        <v>352</v>
      </c>
      <c r="AE55" s="210" t="s">
        <v>327</v>
      </c>
      <c r="AF55" s="211">
        <f t="shared" si="5"/>
        <v>-23</v>
      </c>
      <c r="AG55" s="212">
        <f t="shared" si="6"/>
        <v>80</v>
      </c>
      <c r="AH55" s="213">
        <f t="shared" si="7"/>
        <v>-1840</v>
      </c>
      <c r="AI55" s="214" t="s">
        <v>118</v>
      </c>
    </row>
    <row r="56" spans="1:35" ht="36">
      <c r="A56" s="108">
        <v>2021</v>
      </c>
      <c r="B56" s="108">
        <v>170</v>
      </c>
      <c r="C56" s="109" t="s">
        <v>270</v>
      </c>
      <c r="D56" s="208" t="s">
        <v>353</v>
      </c>
      <c r="E56" s="109" t="s">
        <v>306</v>
      </c>
      <c r="F56" s="215" t="s">
        <v>354</v>
      </c>
      <c r="G56" s="112">
        <v>963.8</v>
      </c>
      <c r="H56" s="112">
        <v>173.8</v>
      </c>
      <c r="I56" s="107" t="s">
        <v>131</v>
      </c>
      <c r="J56" s="112">
        <f t="shared" si="4"/>
        <v>790</v>
      </c>
      <c r="K56" s="209" t="s">
        <v>355</v>
      </c>
      <c r="L56" s="108">
        <v>2021</v>
      </c>
      <c r="M56" s="108">
        <v>1354</v>
      </c>
      <c r="N56" s="109" t="s">
        <v>262</v>
      </c>
      <c r="O56" s="111" t="s">
        <v>356</v>
      </c>
      <c r="P56" s="109" t="s">
        <v>357</v>
      </c>
      <c r="Q56" s="109" t="s">
        <v>358</v>
      </c>
      <c r="R56" s="108">
        <v>3</v>
      </c>
      <c r="S56" s="111" t="s">
        <v>168</v>
      </c>
      <c r="T56" s="108">
        <v>1070103</v>
      </c>
      <c r="U56" s="108">
        <v>2560</v>
      </c>
      <c r="V56" s="108">
        <v>2079</v>
      </c>
      <c r="W56" s="108">
        <v>99</v>
      </c>
      <c r="X56" s="113">
        <v>2021</v>
      </c>
      <c r="Y56" s="113">
        <v>104</v>
      </c>
      <c r="Z56" s="113">
        <v>0</v>
      </c>
      <c r="AA56" s="114" t="s">
        <v>270</v>
      </c>
      <c r="AB56" s="108">
        <v>335</v>
      </c>
      <c r="AC56" s="109" t="s">
        <v>327</v>
      </c>
      <c r="AD56" s="210" t="s">
        <v>359</v>
      </c>
      <c r="AE56" s="210" t="s">
        <v>327</v>
      </c>
      <c r="AF56" s="211">
        <f t="shared" si="5"/>
        <v>-17</v>
      </c>
      <c r="AG56" s="212">
        <f t="shared" si="6"/>
        <v>790</v>
      </c>
      <c r="AH56" s="213">
        <f t="shared" si="7"/>
        <v>-13430</v>
      </c>
      <c r="AI56" s="214" t="s">
        <v>118</v>
      </c>
    </row>
    <row r="57" spans="1:35" ht="72">
      <c r="A57" s="108">
        <v>2021</v>
      </c>
      <c r="B57" s="108">
        <v>171</v>
      </c>
      <c r="C57" s="109" t="s">
        <v>270</v>
      </c>
      <c r="D57" s="208" t="s">
        <v>360</v>
      </c>
      <c r="E57" s="109" t="s">
        <v>361</v>
      </c>
      <c r="F57" s="215" t="s">
        <v>163</v>
      </c>
      <c r="G57" s="112">
        <v>463.6</v>
      </c>
      <c r="H57" s="112">
        <v>83.6</v>
      </c>
      <c r="I57" s="107" t="s">
        <v>131</v>
      </c>
      <c r="J57" s="112">
        <f t="shared" si="4"/>
        <v>380</v>
      </c>
      <c r="K57" s="209" t="s">
        <v>164</v>
      </c>
      <c r="L57" s="108">
        <v>2021</v>
      </c>
      <c r="M57" s="108">
        <v>1389</v>
      </c>
      <c r="N57" s="109" t="s">
        <v>273</v>
      </c>
      <c r="O57" s="111" t="s">
        <v>165</v>
      </c>
      <c r="P57" s="109" t="s">
        <v>166</v>
      </c>
      <c r="Q57" s="109" t="s">
        <v>167</v>
      </c>
      <c r="R57" s="108">
        <v>3</v>
      </c>
      <c r="S57" s="111" t="s">
        <v>168</v>
      </c>
      <c r="T57" s="108">
        <v>1010203</v>
      </c>
      <c r="U57" s="108">
        <v>140</v>
      </c>
      <c r="V57" s="108">
        <v>1050</v>
      </c>
      <c r="W57" s="108">
        <v>11</v>
      </c>
      <c r="X57" s="113">
        <v>2021</v>
      </c>
      <c r="Y57" s="113">
        <v>272</v>
      </c>
      <c r="Z57" s="113">
        <v>0</v>
      </c>
      <c r="AA57" s="114" t="s">
        <v>270</v>
      </c>
      <c r="AB57" s="108">
        <v>333</v>
      </c>
      <c r="AC57" s="109" t="s">
        <v>325</v>
      </c>
      <c r="AD57" s="210" t="s">
        <v>362</v>
      </c>
      <c r="AE57" s="210" t="s">
        <v>327</v>
      </c>
      <c r="AF57" s="211">
        <f t="shared" si="5"/>
        <v>-24</v>
      </c>
      <c r="AG57" s="212">
        <f t="shared" si="6"/>
        <v>380</v>
      </c>
      <c r="AH57" s="213">
        <f t="shared" si="7"/>
        <v>-9120</v>
      </c>
      <c r="AI57" s="214" t="s">
        <v>118</v>
      </c>
    </row>
    <row r="58" spans="1:35" ht="108">
      <c r="A58" s="108">
        <v>2021</v>
      </c>
      <c r="B58" s="108">
        <v>173</v>
      </c>
      <c r="C58" s="109" t="s">
        <v>325</v>
      </c>
      <c r="D58" s="208" t="s">
        <v>363</v>
      </c>
      <c r="E58" s="109" t="s">
        <v>364</v>
      </c>
      <c r="F58" s="215" t="s">
        <v>365</v>
      </c>
      <c r="G58" s="112">
        <v>2318</v>
      </c>
      <c r="H58" s="112">
        <v>418</v>
      </c>
      <c r="I58" s="107" t="s">
        <v>131</v>
      </c>
      <c r="J58" s="112">
        <f t="shared" si="4"/>
        <v>1900</v>
      </c>
      <c r="K58" s="209" t="s">
        <v>366</v>
      </c>
      <c r="L58" s="108">
        <v>2021</v>
      </c>
      <c r="M58" s="108">
        <v>1379</v>
      </c>
      <c r="N58" s="109" t="s">
        <v>367</v>
      </c>
      <c r="O58" s="111" t="s">
        <v>368</v>
      </c>
      <c r="P58" s="109" t="s">
        <v>369</v>
      </c>
      <c r="Q58" s="109" t="s">
        <v>151</v>
      </c>
      <c r="R58" s="108">
        <v>3</v>
      </c>
      <c r="S58" s="111" t="s">
        <v>168</v>
      </c>
      <c r="T58" s="108">
        <v>1110703</v>
      </c>
      <c r="U58" s="108">
        <v>4980</v>
      </c>
      <c r="V58" s="108">
        <v>1300</v>
      </c>
      <c r="W58" s="108">
        <v>99</v>
      </c>
      <c r="X58" s="113">
        <v>2020</v>
      </c>
      <c r="Y58" s="113">
        <v>190</v>
      </c>
      <c r="Z58" s="113">
        <v>0</v>
      </c>
      <c r="AA58" s="114" t="s">
        <v>370</v>
      </c>
      <c r="AB58" s="108">
        <v>336</v>
      </c>
      <c r="AC58" s="109" t="s">
        <v>327</v>
      </c>
      <c r="AD58" s="210" t="s">
        <v>371</v>
      </c>
      <c r="AE58" s="210" t="s">
        <v>327</v>
      </c>
      <c r="AF58" s="211">
        <f t="shared" si="5"/>
        <v>-22</v>
      </c>
      <c r="AG58" s="212">
        <f t="shared" si="6"/>
        <v>1900</v>
      </c>
      <c r="AH58" s="213">
        <f t="shared" si="7"/>
        <v>-41800</v>
      </c>
      <c r="AI58" s="214" t="s">
        <v>118</v>
      </c>
    </row>
    <row r="59" spans="1:35" ht="24">
      <c r="A59" s="108">
        <v>2021</v>
      </c>
      <c r="B59" s="108">
        <v>174</v>
      </c>
      <c r="C59" s="109" t="s">
        <v>370</v>
      </c>
      <c r="D59" s="208" t="s">
        <v>372</v>
      </c>
      <c r="E59" s="109" t="s">
        <v>364</v>
      </c>
      <c r="F59" s="215" t="s">
        <v>373</v>
      </c>
      <c r="G59" s="112">
        <v>2318</v>
      </c>
      <c r="H59" s="112">
        <v>418</v>
      </c>
      <c r="I59" s="107" t="s">
        <v>131</v>
      </c>
      <c r="J59" s="112">
        <f t="shared" si="4"/>
        <v>1900</v>
      </c>
      <c r="K59" s="209" t="s">
        <v>366</v>
      </c>
      <c r="L59" s="108">
        <v>2021</v>
      </c>
      <c r="M59" s="108">
        <v>1382</v>
      </c>
      <c r="N59" s="109" t="s">
        <v>367</v>
      </c>
      <c r="O59" s="111" t="s">
        <v>368</v>
      </c>
      <c r="P59" s="109" t="s">
        <v>369</v>
      </c>
      <c r="Q59" s="109" t="s">
        <v>151</v>
      </c>
      <c r="R59" s="108">
        <v>3</v>
      </c>
      <c r="S59" s="111" t="s">
        <v>168</v>
      </c>
      <c r="T59" s="108">
        <v>1110703</v>
      </c>
      <c r="U59" s="108">
        <v>4980</v>
      </c>
      <c r="V59" s="108">
        <v>1300</v>
      </c>
      <c r="W59" s="108">
        <v>99</v>
      </c>
      <c r="X59" s="113">
        <v>2019</v>
      </c>
      <c r="Y59" s="113">
        <v>201</v>
      </c>
      <c r="Z59" s="113">
        <v>0</v>
      </c>
      <c r="AA59" s="114" t="s">
        <v>370</v>
      </c>
      <c r="AB59" s="108">
        <v>337</v>
      </c>
      <c r="AC59" s="109" t="s">
        <v>327</v>
      </c>
      <c r="AD59" s="210" t="s">
        <v>371</v>
      </c>
      <c r="AE59" s="210" t="s">
        <v>327</v>
      </c>
      <c r="AF59" s="211">
        <f t="shared" si="5"/>
        <v>-22</v>
      </c>
      <c r="AG59" s="212">
        <f t="shared" si="6"/>
        <v>1900</v>
      </c>
      <c r="AH59" s="213">
        <f t="shared" si="7"/>
        <v>-41800</v>
      </c>
      <c r="AI59" s="214" t="s">
        <v>118</v>
      </c>
    </row>
    <row r="60" spans="1:35" ht="48">
      <c r="A60" s="108">
        <v>2021</v>
      </c>
      <c r="B60" s="108">
        <v>175</v>
      </c>
      <c r="C60" s="109" t="s">
        <v>370</v>
      </c>
      <c r="D60" s="208" t="s">
        <v>374</v>
      </c>
      <c r="E60" s="109" t="s">
        <v>364</v>
      </c>
      <c r="F60" s="215" t="s">
        <v>375</v>
      </c>
      <c r="G60" s="112">
        <v>725.67</v>
      </c>
      <c r="H60" s="112">
        <v>130.86</v>
      </c>
      <c r="I60" s="107" t="s">
        <v>131</v>
      </c>
      <c r="J60" s="112">
        <f t="shared" si="4"/>
        <v>594.81</v>
      </c>
      <c r="K60" s="209" t="s">
        <v>132</v>
      </c>
      <c r="L60" s="108">
        <v>2021</v>
      </c>
      <c r="M60" s="108">
        <v>1380</v>
      </c>
      <c r="N60" s="109" t="s">
        <v>367</v>
      </c>
      <c r="O60" s="111" t="s">
        <v>134</v>
      </c>
      <c r="P60" s="109" t="s">
        <v>135</v>
      </c>
      <c r="Q60" s="109" t="s">
        <v>135</v>
      </c>
      <c r="R60" s="108">
        <v>1</v>
      </c>
      <c r="S60" s="111" t="s">
        <v>136</v>
      </c>
      <c r="T60" s="108">
        <v>1010203</v>
      </c>
      <c r="U60" s="108">
        <v>140</v>
      </c>
      <c r="V60" s="108">
        <v>1050</v>
      </c>
      <c r="W60" s="108">
        <v>3</v>
      </c>
      <c r="X60" s="113">
        <v>2021</v>
      </c>
      <c r="Y60" s="113">
        <v>33</v>
      </c>
      <c r="Z60" s="113">
        <v>0</v>
      </c>
      <c r="AA60" s="114" t="s">
        <v>370</v>
      </c>
      <c r="AB60" s="108">
        <v>334</v>
      </c>
      <c r="AC60" s="109" t="s">
        <v>327</v>
      </c>
      <c r="AD60" s="210" t="s">
        <v>371</v>
      </c>
      <c r="AE60" s="210" t="s">
        <v>327</v>
      </c>
      <c r="AF60" s="211">
        <f t="shared" si="5"/>
        <v>-22</v>
      </c>
      <c r="AG60" s="212">
        <f t="shared" si="6"/>
        <v>594.81</v>
      </c>
      <c r="AH60" s="213">
        <f t="shared" si="7"/>
        <v>-13085.82</v>
      </c>
      <c r="AI60" s="214" t="s">
        <v>118</v>
      </c>
    </row>
    <row r="61" spans="1:35" ht="48">
      <c r="A61" s="108">
        <v>2021</v>
      </c>
      <c r="B61" s="108">
        <v>176</v>
      </c>
      <c r="C61" s="109" t="s">
        <v>370</v>
      </c>
      <c r="D61" s="208" t="s">
        <v>376</v>
      </c>
      <c r="E61" s="109" t="s">
        <v>364</v>
      </c>
      <c r="F61" s="215" t="s">
        <v>375</v>
      </c>
      <c r="G61" s="112">
        <v>35.31</v>
      </c>
      <c r="H61" s="112">
        <v>5.48</v>
      </c>
      <c r="I61" s="107" t="s">
        <v>131</v>
      </c>
      <c r="J61" s="112">
        <f t="shared" si="4"/>
        <v>29.830000000000002</v>
      </c>
      <c r="K61" s="209" t="s">
        <v>132</v>
      </c>
      <c r="L61" s="108">
        <v>2021</v>
      </c>
      <c r="M61" s="108">
        <v>1381</v>
      </c>
      <c r="N61" s="109" t="s">
        <v>367</v>
      </c>
      <c r="O61" s="111" t="s">
        <v>134</v>
      </c>
      <c r="P61" s="109" t="s">
        <v>135</v>
      </c>
      <c r="Q61" s="109" t="s">
        <v>135</v>
      </c>
      <c r="R61" s="108">
        <v>1</v>
      </c>
      <c r="S61" s="111" t="s">
        <v>136</v>
      </c>
      <c r="T61" s="108">
        <v>1010203</v>
      </c>
      <c r="U61" s="108">
        <v>140</v>
      </c>
      <c r="V61" s="108">
        <v>1050</v>
      </c>
      <c r="W61" s="108">
        <v>3</v>
      </c>
      <c r="X61" s="113">
        <v>2021</v>
      </c>
      <c r="Y61" s="113">
        <v>33</v>
      </c>
      <c r="Z61" s="113">
        <v>0</v>
      </c>
      <c r="AA61" s="114" t="s">
        <v>370</v>
      </c>
      <c r="AB61" s="108">
        <v>334</v>
      </c>
      <c r="AC61" s="109" t="s">
        <v>327</v>
      </c>
      <c r="AD61" s="210" t="s">
        <v>371</v>
      </c>
      <c r="AE61" s="210" t="s">
        <v>327</v>
      </c>
      <c r="AF61" s="211">
        <f t="shared" si="5"/>
        <v>-22</v>
      </c>
      <c r="AG61" s="212">
        <f t="shared" si="6"/>
        <v>29.830000000000002</v>
      </c>
      <c r="AH61" s="213">
        <f t="shared" si="7"/>
        <v>-656.26</v>
      </c>
      <c r="AI61" s="214" t="s">
        <v>118</v>
      </c>
    </row>
    <row r="62" spans="1:35" ht="120">
      <c r="A62" s="108">
        <v>2021</v>
      </c>
      <c r="B62" s="108">
        <v>177</v>
      </c>
      <c r="C62" s="109" t="s">
        <v>327</v>
      </c>
      <c r="D62" s="208" t="s">
        <v>377</v>
      </c>
      <c r="E62" s="109" t="s">
        <v>240</v>
      </c>
      <c r="F62" s="215" t="s">
        <v>378</v>
      </c>
      <c r="G62" s="112">
        <v>9760</v>
      </c>
      <c r="H62" s="112">
        <v>0</v>
      </c>
      <c r="I62" s="107" t="s">
        <v>118</v>
      </c>
      <c r="J62" s="112">
        <f t="shared" si="4"/>
        <v>9760</v>
      </c>
      <c r="K62" s="209" t="s">
        <v>379</v>
      </c>
      <c r="L62" s="108">
        <v>2021</v>
      </c>
      <c r="M62" s="108">
        <v>1342</v>
      </c>
      <c r="N62" s="109" t="s">
        <v>364</v>
      </c>
      <c r="O62" s="111" t="s">
        <v>380</v>
      </c>
      <c r="P62" s="109" t="s">
        <v>381</v>
      </c>
      <c r="Q62" s="109" t="s">
        <v>382</v>
      </c>
      <c r="R62" s="108">
        <v>3</v>
      </c>
      <c r="S62" s="111" t="s">
        <v>168</v>
      </c>
      <c r="T62" s="108">
        <v>1070103</v>
      </c>
      <c r="U62" s="108">
        <v>2560</v>
      </c>
      <c r="V62" s="108">
        <v>1225</v>
      </c>
      <c r="W62" s="108">
        <v>99</v>
      </c>
      <c r="X62" s="113">
        <v>2021</v>
      </c>
      <c r="Y62" s="113">
        <v>87</v>
      </c>
      <c r="Z62" s="113">
        <v>0</v>
      </c>
      <c r="AA62" s="114" t="s">
        <v>327</v>
      </c>
      <c r="AB62" s="108">
        <v>338</v>
      </c>
      <c r="AC62" s="109" t="s">
        <v>299</v>
      </c>
      <c r="AD62" s="210" t="s">
        <v>359</v>
      </c>
      <c r="AE62" s="210" t="s">
        <v>307</v>
      </c>
      <c r="AF62" s="211">
        <f t="shared" si="5"/>
        <v>-10</v>
      </c>
      <c r="AG62" s="212">
        <f t="shared" si="6"/>
        <v>9760</v>
      </c>
      <c r="AH62" s="213">
        <f t="shared" si="7"/>
        <v>-97600</v>
      </c>
      <c r="AI62" s="214" t="s">
        <v>118</v>
      </c>
    </row>
    <row r="63" spans="1:35" ht="72">
      <c r="A63" s="108">
        <v>2021</v>
      </c>
      <c r="B63" s="108">
        <v>178</v>
      </c>
      <c r="C63" s="109" t="s">
        <v>299</v>
      </c>
      <c r="D63" s="208" t="s">
        <v>383</v>
      </c>
      <c r="E63" s="109" t="s">
        <v>299</v>
      </c>
      <c r="F63" s="215" t="s">
        <v>384</v>
      </c>
      <c r="G63" s="112">
        <v>7907.91</v>
      </c>
      <c r="H63" s="112">
        <v>1426.02</v>
      </c>
      <c r="I63" s="107" t="s">
        <v>131</v>
      </c>
      <c r="J63" s="112">
        <f t="shared" si="4"/>
        <v>6481.889999999999</v>
      </c>
      <c r="K63" s="209" t="s">
        <v>385</v>
      </c>
      <c r="L63" s="108">
        <v>2021</v>
      </c>
      <c r="M63" s="108">
        <v>1520</v>
      </c>
      <c r="N63" s="109" t="s">
        <v>299</v>
      </c>
      <c r="O63" s="111" t="s">
        <v>386</v>
      </c>
      <c r="P63" s="109" t="s">
        <v>387</v>
      </c>
      <c r="Q63" s="109" t="s">
        <v>387</v>
      </c>
      <c r="R63" s="108">
        <v>2</v>
      </c>
      <c r="S63" s="111" t="s">
        <v>124</v>
      </c>
      <c r="T63" s="108">
        <v>1090602</v>
      </c>
      <c r="U63" s="108">
        <v>3650</v>
      </c>
      <c r="V63" s="108">
        <v>1806</v>
      </c>
      <c r="W63" s="108">
        <v>99</v>
      </c>
      <c r="X63" s="113">
        <v>2020</v>
      </c>
      <c r="Y63" s="113">
        <v>170</v>
      </c>
      <c r="Z63" s="113">
        <v>0</v>
      </c>
      <c r="AA63" s="114" t="s">
        <v>388</v>
      </c>
      <c r="AB63" s="108">
        <v>370</v>
      </c>
      <c r="AC63" s="109" t="s">
        <v>388</v>
      </c>
      <c r="AD63" s="210" t="s">
        <v>389</v>
      </c>
      <c r="AE63" s="210" t="s">
        <v>388</v>
      </c>
      <c r="AF63" s="211">
        <f t="shared" si="5"/>
        <v>-20</v>
      </c>
      <c r="AG63" s="212">
        <f t="shared" si="6"/>
        <v>6481.889999999999</v>
      </c>
      <c r="AH63" s="213">
        <f t="shared" si="7"/>
        <v>-129637.79999999999</v>
      </c>
      <c r="AI63" s="214" t="s">
        <v>118</v>
      </c>
    </row>
    <row r="64" spans="1:35" ht="15">
      <c r="A64" s="108">
        <v>2021</v>
      </c>
      <c r="B64" s="108">
        <v>182</v>
      </c>
      <c r="C64" s="109" t="s">
        <v>307</v>
      </c>
      <c r="D64" s="208" t="s">
        <v>390</v>
      </c>
      <c r="E64" s="109" t="s">
        <v>391</v>
      </c>
      <c r="F64" s="215" t="s">
        <v>392</v>
      </c>
      <c r="G64" s="112">
        <v>70.01</v>
      </c>
      <c r="H64" s="112">
        <v>12.54</v>
      </c>
      <c r="I64" s="107" t="s">
        <v>131</v>
      </c>
      <c r="J64" s="112">
        <f t="shared" si="4"/>
        <v>57.470000000000006</v>
      </c>
      <c r="K64" s="209" t="s">
        <v>199</v>
      </c>
      <c r="L64" s="108">
        <v>2021</v>
      </c>
      <c r="M64" s="108">
        <v>1523</v>
      </c>
      <c r="N64" s="109" t="s">
        <v>393</v>
      </c>
      <c r="O64" s="111" t="s">
        <v>200</v>
      </c>
      <c r="P64" s="109" t="s">
        <v>201</v>
      </c>
      <c r="Q64" s="109" t="s">
        <v>201</v>
      </c>
      <c r="R64" s="108">
        <v>1</v>
      </c>
      <c r="S64" s="111" t="s">
        <v>136</v>
      </c>
      <c r="T64" s="108">
        <v>1010203</v>
      </c>
      <c r="U64" s="108">
        <v>140</v>
      </c>
      <c r="V64" s="108">
        <v>1050</v>
      </c>
      <c r="W64" s="108">
        <v>1</v>
      </c>
      <c r="X64" s="113">
        <v>2021</v>
      </c>
      <c r="Y64" s="113">
        <v>31</v>
      </c>
      <c r="Z64" s="113">
        <v>0</v>
      </c>
      <c r="AA64" s="114" t="s">
        <v>307</v>
      </c>
      <c r="AB64" s="108">
        <v>366</v>
      </c>
      <c r="AC64" s="109" t="s">
        <v>394</v>
      </c>
      <c r="AD64" s="210" t="s">
        <v>395</v>
      </c>
      <c r="AE64" s="210" t="s">
        <v>394</v>
      </c>
      <c r="AF64" s="211">
        <f t="shared" si="5"/>
        <v>-26</v>
      </c>
      <c r="AG64" s="212">
        <f t="shared" si="6"/>
        <v>57.470000000000006</v>
      </c>
      <c r="AH64" s="213">
        <f t="shared" si="7"/>
        <v>-1494.2200000000003</v>
      </c>
      <c r="AI64" s="214" t="s">
        <v>118</v>
      </c>
    </row>
    <row r="65" spans="1:35" ht="15">
      <c r="A65" s="108">
        <v>2021</v>
      </c>
      <c r="B65" s="108">
        <v>183</v>
      </c>
      <c r="C65" s="109" t="s">
        <v>307</v>
      </c>
      <c r="D65" s="208" t="s">
        <v>396</v>
      </c>
      <c r="E65" s="109" t="s">
        <v>391</v>
      </c>
      <c r="F65" s="215" t="s">
        <v>392</v>
      </c>
      <c r="G65" s="112">
        <v>57.06</v>
      </c>
      <c r="H65" s="112">
        <v>4.22</v>
      </c>
      <c r="I65" s="107" t="s">
        <v>131</v>
      </c>
      <c r="J65" s="112">
        <f t="shared" si="4"/>
        <v>52.84</v>
      </c>
      <c r="K65" s="209" t="s">
        <v>199</v>
      </c>
      <c r="L65" s="108">
        <v>2021</v>
      </c>
      <c r="M65" s="108">
        <v>1524</v>
      </c>
      <c r="N65" s="109" t="s">
        <v>393</v>
      </c>
      <c r="O65" s="111" t="s">
        <v>200</v>
      </c>
      <c r="P65" s="109" t="s">
        <v>201</v>
      </c>
      <c r="Q65" s="109" t="s">
        <v>201</v>
      </c>
      <c r="R65" s="108">
        <v>1</v>
      </c>
      <c r="S65" s="111" t="s">
        <v>136</v>
      </c>
      <c r="T65" s="108">
        <v>1010203</v>
      </c>
      <c r="U65" s="108">
        <v>140</v>
      </c>
      <c r="V65" s="108">
        <v>1050</v>
      </c>
      <c r="W65" s="108">
        <v>1</v>
      </c>
      <c r="X65" s="113">
        <v>2021</v>
      </c>
      <c r="Y65" s="113">
        <v>31</v>
      </c>
      <c r="Z65" s="113">
        <v>0</v>
      </c>
      <c r="AA65" s="114" t="s">
        <v>307</v>
      </c>
      <c r="AB65" s="108">
        <v>366</v>
      </c>
      <c r="AC65" s="109" t="s">
        <v>394</v>
      </c>
      <c r="AD65" s="210" t="s">
        <v>395</v>
      </c>
      <c r="AE65" s="210" t="s">
        <v>394</v>
      </c>
      <c r="AF65" s="211">
        <f t="shared" si="5"/>
        <v>-26</v>
      </c>
      <c r="AG65" s="212">
        <f t="shared" si="6"/>
        <v>52.84</v>
      </c>
      <c r="AH65" s="213">
        <f t="shared" si="7"/>
        <v>-1373.8400000000001</v>
      </c>
      <c r="AI65" s="214" t="s">
        <v>118</v>
      </c>
    </row>
    <row r="66" spans="1:35" ht="36">
      <c r="A66" s="108">
        <v>2021</v>
      </c>
      <c r="B66" s="108">
        <v>184</v>
      </c>
      <c r="C66" s="109" t="s">
        <v>307</v>
      </c>
      <c r="D66" s="208" t="s">
        <v>397</v>
      </c>
      <c r="E66" s="109" t="s">
        <v>349</v>
      </c>
      <c r="F66" s="215" t="s">
        <v>398</v>
      </c>
      <c r="G66" s="112">
        <v>96.59</v>
      </c>
      <c r="H66" s="112">
        <v>17.42</v>
      </c>
      <c r="I66" s="107" t="s">
        <v>131</v>
      </c>
      <c r="J66" s="112">
        <f t="shared" si="4"/>
        <v>79.17</v>
      </c>
      <c r="K66" s="209" t="s">
        <v>399</v>
      </c>
      <c r="L66" s="108">
        <v>2021</v>
      </c>
      <c r="M66" s="108">
        <v>1508</v>
      </c>
      <c r="N66" s="109" t="s">
        <v>299</v>
      </c>
      <c r="O66" s="111" t="s">
        <v>400</v>
      </c>
      <c r="P66" s="109" t="s">
        <v>401</v>
      </c>
      <c r="Q66" s="109" t="s">
        <v>402</v>
      </c>
      <c r="R66" s="108">
        <v>1</v>
      </c>
      <c r="S66" s="111" t="s">
        <v>136</v>
      </c>
      <c r="T66" s="108">
        <v>1080203</v>
      </c>
      <c r="U66" s="108">
        <v>2890</v>
      </c>
      <c r="V66" s="108">
        <v>1938</v>
      </c>
      <c r="W66" s="108">
        <v>99</v>
      </c>
      <c r="X66" s="113">
        <v>2021</v>
      </c>
      <c r="Y66" s="113">
        <v>56</v>
      </c>
      <c r="Z66" s="113">
        <v>0</v>
      </c>
      <c r="AA66" s="114" t="s">
        <v>307</v>
      </c>
      <c r="AB66" s="108">
        <v>365</v>
      </c>
      <c r="AC66" s="109" t="s">
        <v>394</v>
      </c>
      <c r="AD66" s="210" t="s">
        <v>389</v>
      </c>
      <c r="AE66" s="210" t="s">
        <v>394</v>
      </c>
      <c r="AF66" s="211">
        <f t="shared" si="5"/>
        <v>-24</v>
      </c>
      <c r="AG66" s="212">
        <f t="shared" si="6"/>
        <v>79.17</v>
      </c>
      <c r="AH66" s="213">
        <f t="shared" si="7"/>
        <v>-1900.08</v>
      </c>
      <c r="AI66" s="214" t="s">
        <v>118</v>
      </c>
    </row>
    <row r="67" spans="1:35" ht="36">
      <c r="A67" s="108">
        <v>2021</v>
      </c>
      <c r="B67" s="108">
        <v>185</v>
      </c>
      <c r="C67" s="109" t="s">
        <v>307</v>
      </c>
      <c r="D67" s="208" t="s">
        <v>403</v>
      </c>
      <c r="E67" s="109" t="s">
        <v>349</v>
      </c>
      <c r="F67" s="215" t="s">
        <v>398</v>
      </c>
      <c r="G67" s="112">
        <v>427</v>
      </c>
      <c r="H67" s="112">
        <v>77</v>
      </c>
      <c r="I67" s="107" t="s">
        <v>131</v>
      </c>
      <c r="J67" s="112">
        <f t="shared" si="4"/>
        <v>350</v>
      </c>
      <c r="K67" s="209" t="s">
        <v>399</v>
      </c>
      <c r="L67" s="108">
        <v>2021</v>
      </c>
      <c r="M67" s="108">
        <v>1507</v>
      </c>
      <c r="N67" s="109" t="s">
        <v>299</v>
      </c>
      <c r="O67" s="111" t="s">
        <v>400</v>
      </c>
      <c r="P67" s="109" t="s">
        <v>401</v>
      </c>
      <c r="Q67" s="109" t="s">
        <v>402</v>
      </c>
      <c r="R67" s="108">
        <v>1</v>
      </c>
      <c r="S67" s="111" t="s">
        <v>136</v>
      </c>
      <c r="T67" s="108">
        <v>1080203</v>
      </c>
      <c r="U67" s="108">
        <v>2890</v>
      </c>
      <c r="V67" s="108">
        <v>1938</v>
      </c>
      <c r="W67" s="108">
        <v>99</v>
      </c>
      <c r="X67" s="113">
        <v>2021</v>
      </c>
      <c r="Y67" s="113">
        <v>56</v>
      </c>
      <c r="Z67" s="113">
        <v>0</v>
      </c>
      <c r="AA67" s="114" t="s">
        <v>307</v>
      </c>
      <c r="AB67" s="108">
        <v>365</v>
      </c>
      <c r="AC67" s="109" t="s">
        <v>394</v>
      </c>
      <c r="AD67" s="210" t="s">
        <v>389</v>
      </c>
      <c r="AE67" s="210" t="s">
        <v>394</v>
      </c>
      <c r="AF67" s="211">
        <f t="shared" si="5"/>
        <v>-24</v>
      </c>
      <c r="AG67" s="212">
        <f t="shared" si="6"/>
        <v>350</v>
      </c>
      <c r="AH67" s="213">
        <f t="shared" si="7"/>
        <v>-8400</v>
      </c>
      <c r="AI67" s="214" t="s">
        <v>118</v>
      </c>
    </row>
    <row r="68" spans="1:35" ht="15">
      <c r="A68" s="108">
        <v>2021</v>
      </c>
      <c r="B68" s="108">
        <v>186</v>
      </c>
      <c r="C68" s="109" t="s">
        <v>307</v>
      </c>
      <c r="D68" s="208" t="s">
        <v>404</v>
      </c>
      <c r="E68" s="109" t="s">
        <v>391</v>
      </c>
      <c r="F68" s="215" t="s">
        <v>392</v>
      </c>
      <c r="G68" s="112">
        <v>176.9</v>
      </c>
      <c r="H68" s="112">
        <v>31.9</v>
      </c>
      <c r="I68" s="107" t="s">
        <v>131</v>
      </c>
      <c r="J68" s="112">
        <f t="shared" si="4"/>
        <v>145</v>
      </c>
      <c r="K68" s="209" t="s">
        <v>237</v>
      </c>
      <c r="L68" s="108">
        <v>2021</v>
      </c>
      <c r="M68" s="108">
        <v>1550</v>
      </c>
      <c r="N68" s="109" t="s">
        <v>340</v>
      </c>
      <c r="O68" s="111" t="s">
        <v>200</v>
      </c>
      <c r="P68" s="109" t="s">
        <v>201</v>
      </c>
      <c r="Q68" s="109" t="s">
        <v>201</v>
      </c>
      <c r="R68" s="108">
        <v>1</v>
      </c>
      <c r="S68" s="111" t="s">
        <v>136</v>
      </c>
      <c r="T68" s="108">
        <v>1010203</v>
      </c>
      <c r="U68" s="108">
        <v>140</v>
      </c>
      <c r="V68" s="108">
        <v>1050</v>
      </c>
      <c r="W68" s="108">
        <v>99</v>
      </c>
      <c r="X68" s="113">
        <v>2021</v>
      </c>
      <c r="Y68" s="113">
        <v>32</v>
      </c>
      <c r="Z68" s="113">
        <v>0</v>
      </c>
      <c r="AA68" s="114" t="s">
        <v>307</v>
      </c>
      <c r="AB68" s="108">
        <v>367</v>
      </c>
      <c r="AC68" s="109" t="s">
        <v>394</v>
      </c>
      <c r="AD68" s="210" t="s">
        <v>405</v>
      </c>
      <c r="AE68" s="210" t="s">
        <v>394</v>
      </c>
      <c r="AF68" s="211">
        <f t="shared" si="5"/>
        <v>-27</v>
      </c>
      <c r="AG68" s="212">
        <f t="shared" si="6"/>
        <v>145</v>
      </c>
      <c r="AH68" s="213">
        <f t="shared" si="7"/>
        <v>-3915</v>
      </c>
      <c r="AI68" s="214" t="s">
        <v>118</v>
      </c>
    </row>
    <row r="69" spans="1:35" ht="15">
      <c r="A69" s="108">
        <v>2021</v>
      </c>
      <c r="B69" s="108">
        <v>187</v>
      </c>
      <c r="C69" s="109" t="s">
        <v>307</v>
      </c>
      <c r="D69" s="208" t="s">
        <v>406</v>
      </c>
      <c r="E69" s="109" t="s">
        <v>391</v>
      </c>
      <c r="F69" s="215" t="s">
        <v>392</v>
      </c>
      <c r="G69" s="112">
        <v>219.6</v>
      </c>
      <c r="H69" s="112">
        <v>39.6</v>
      </c>
      <c r="I69" s="107" t="s">
        <v>131</v>
      </c>
      <c r="J69" s="112">
        <f t="shared" si="4"/>
        <v>180</v>
      </c>
      <c r="K69" s="209" t="s">
        <v>237</v>
      </c>
      <c r="L69" s="108">
        <v>2021</v>
      </c>
      <c r="M69" s="108">
        <v>1551</v>
      </c>
      <c r="N69" s="109" t="s">
        <v>340</v>
      </c>
      <c r="O69" s="111" t="s">
        <v>200</v>
      </c>
      <c r="P69" s="109" t="s">
        <v>201</v>
      </c>
      <c r="Q69" s="109" t="s">
        <v>201</v>
      </c>
      <c r="R69" s="108">
        <v>1</v>
      </c>
      <c r="S69" s="111" t="s">
        <v>136</v>
      </c>
      <c r="T69" s="108">
        <v>1010203</v>
      </c>
      <c r="U69" s="108">
        <v>140</v>
      </c>
      <c r="V69" s="108">
        <v>1050</v>
      </c>
      <c r="W69" s="108">
        <v>99</v>
      </c>
      <c r="X69" s="113">
        <v>2021</v>
      </c>
      <c r="Y69" s="113">
        <v>32</v>
      </c>
      <c r="Z69" s="113">
        <v>0</v>
      </c>
      <c r="AA69" s="114" t="s">
        <v>307</v>
      </c>
      <c r="AB69" s="108">
        <v>367</v>
      </c>
      <c r="AC69" s="109" t="s">
        <v>394</v>
      </c>
      <c r="AD69" s="210" t="s">
        <v>405</v>
      </c>
      <c r="AE69" s="210" t="s">
        <v>394</v>
      </c>
      <c r="AF69" s="211">
        <f t="shared" si="5"/>
        <v>-27</v>
      </c>
      <c r="AG69" s="212">
        <f t="shared" si="6"/>
        <v>180</v>
      </c>
      <c r="AH69" s="213">
        <f t="shared" si="7"/>
        <v>-4860</v>
      </c>
      <c r="AI69" s="214" t="s">
        <v>118</v>
      </c>
    </row>
    <row r="70" spans="1:35" ht="24">
      <c r="A70" s="108">
        <v>2021</v>
      </c>
      <c r="B70" s="108">
        <v>188</v>
      </c>
      <c r="C70" s="109" t="s">
        <v>394</v>
      </c>
      <c r="D70" s="208" t="s">
        <v>407</v>
      </c>
      <c r="E70" s="109" t="s">
        <v>340</v>
      </c>
      <c r="F70" s="215" t="s">
        <v>215</v>
      </c>
      <c r="G70" s="112">
        <v>236.61</v>
      </c>
      <c r="H70" s="112">
        <v>42.67</v>
      </c>
      <c r="I70" s="107" t="s">
        <v>131</v>
      </c>
      <c r="J70" s="112">
        <f t="shared" si="4"/>
        <v>193.94</v>
      </c>
      <c r="K70" s="209" t="s">
        <v>216</v>
      </c>
      <c r="L70" s="108">
        <v>2021</v>
      </c>
      <c r="M70" s="108">
        <v>1573</v>
      </c>
      <c r="N70" s="109" t="s">
        <v>394</v>
      </c>
      <c r="O70" s="111" t="s">
        <v>217</v>
      </c>
      <c r="P70" s="109" t="s">
        <v>218</v>
      </c>
      <c r="Q70" s="109" t="s">
        <v>218</v>
      </c>
      <c r="R70" s="108">
        <v>1</v>
      </c>
      <c r="S70" s="111" t="s">
        <v>136</v>
      </c>
      <c r="T70" s="108">
        <v>1080203</v>
      </c>
      <c r="U70" s="108">
        <v>2890</v>
      </c>
      <c r="V70" s="108">
        <v>1938</v>
      </c>
      <c r="W70" s="108">
        <v>99</v>
      </c>
      <c r="X70" s="113">
        <v>2021</v>
      </c>
      <c r="Y70" s="113">
        <v>187</v>
      </c>
      <c r="Z70" s="113">
        <v>0</v>
      </c>
      <c r="AA70" s="114" t="s">
        <v>394</v>
      </c>
      <c r="AB70" s="108">
        <v>369</v>
      </c>
      <c r="AC70" s="109" t="s">
        <v>408</v>
      </c>
      <c r="AD70" s="210" t="s">
        <v>409</v>
      </c>
      <c r="AE70" s="210" t="s">
        <v>408</v>
      </c>
      <c r="AF70" s="211">
        <f t="shared" si="5"/>
        <v>-29</v>
      </c>
      <c r="AG70" s="212">
        <f t="shared" si="6"/>
        <v>193.94</v>
      </c>
      <c r="AH70" s="213">
        <f t="shared" si="7"/>
        <v>-5624.26</v>
      </c>
      <c r="AI70" s="214" t="s">
        <v>118</v>
      </c>
    </row>
    <row r="71" spans="1:35" ht="15">
      <c r="A71" s="108">
        <v>2021</v>
      </c>
      <c r="B71" s="108">
        <v>189</v>
      </c>
      <c r="C71" s="109" t="s">
        <v>394</v>
      </c>
      <c r="D71" s="208" t="s">
        <v>410</v>
      </c>
      <c r="E71" s="109" t="s">
        <v>340</v>
      </c>
      <c r="F71" s="215" t="s">
        <v>411</v>
      </c>
      <c r="G71" s="112">
        <v>336.87</v>
      </c>
      <c r="H71" s="112">
        <v>60.75</v>
      </c>
      <c r="I71" s="107" t="s">
        <v>131</v>
      </c>
      <c r="J71" s="112">
        <f t="shared" si="4"/>
        <v>276.12</v>
      </c>
      <c r="K71" s="209" t="s">
        <v>216</v>
      </c>
      <c r="L71" s="108">
        <v>2021</v>
      </c>
      <c r="M71" s="108">
        <v>1574</v>
      </c>
      <c r="N71" s="109" t="s">
        <v>394</v>
      </c>
      <c r="O71" s="111" t="s">
        <v>217</v>
      </c>
      <c r="P71" s="109" t="s">
        <v>218</v>
      </c>
      <c r="Q71" s="109" t="s">
        <v>218</v>
      </c>
      <c r="R71" s="108">
        <v>1</v>
      </c>
      <c r="S71" s="111" t="s">
        <v>136</v>
      </c>
      <c r="T71" s="108">
        <v>1010203</v>
      </c>
      <c r="U71" s="108">
        <v>140</v>
      </c>
      <c r="V71" s="108">
        <v>1050</v>
      </c>
      <c r="W71" s="108">
        <v>2</v>
      </c>
      <c r="X71" s="113">
        <v>2021</v>
      </c>
      <c r="Y71" s="113">
        <v>188</v>
      </c>
      <c r="Z71" s="113">
        <v>0</v>
      </c>
      <c r="AA71" s="114" t="s">
        <v>394</v>
      </c>
      <c r="AB71" s="108">
        <v>368</v>
      </c>
      <c r="AC71" s="109" t="s">
        <v>408</v>
      </c>
      <c r="AD71" s="210" t="s">
        <v>409</v>
      </c>
      <c r="AE71" s="210" t="s">
        <v>408</v>
      </c>
      <c r="AF71" s="211">
        <f t="shared" si="5"/>
        <v>-29</v>
      </c>
      <c r="AG71" s="212">
        <f t="shared" si="6"/>
        <v>276.12</v>
      </c>
      <c r="AH71" s="213">
        <f t="shared" si="7"/>
        <v>-8007.4800000000005</v>
      </c>
      <c r="AI71" s="214" t="s">
        <v>118</v>
      </c>
    </row>
    <row r="72" spans="1:35" ht="24">
      <c r="A72" s="108">
        <v>2021</v>
      </c>
      <c r="B72" s="108">
        <v>190</v>
      </c>
      <c r="C72" s="109" t="s">
        <v>394</v>
      </c>
      <c r="D72" s="208" t="s">
        <v>412</v>
      </c>
      <c r="E72" s="109" t="s">
        <v>340</v>
      </c>
      <c r="F72" s="215" t="s">
        <v>223</v>
      </c>
      <c r="G72" s="112">
        <v>1591.08</v>
      </c>
      <c r="H72" s="112">
        <v>286.92</v>
      </c>
      <c r="I72" s="107" t="s">
        <v>131</v>
      </c>
      <c r="J72" s="112">
        <f>IF(I72="SI",G72-H72,G72)</f>
        <v>1304.1599999999999</v>
      </c>
      <c r="K72" s="209" t="s">
        <v>216</v>
      </c>
      <c r="L72" s="108">
        <v>2021</v>
      </c>
      <c r="M72" s="108">
        <v>1575</v>
      </c>
      <c r="N72" s="109" t="s">
        <v>394</v>
      </c>
      <c r="O72" s="111" t="s">
        <v>217</v>
      </c>
      <c r="P72" s="109" t="s">
        <v>218</v>
      </c>
      <c r="Q72" s="109" t="s">
        <v>218</v>
      </c>
      <c r="R72" s="108">
        <v>1</v>
      </c>
      <c r="S72" s="111" t="s">
        <v>136</v>
      </c>
      <c r="T72" s="108">
        <v>1080203</v>
      </c>
      <c r="U72" s="108">
        <v>2890</v>
      </c>
      <c r="V72" s="108">
        <v>1938</v>
      </c>
      <c r="W72" s="108">
        <v>99</v>
      </c>
      <c r="X72" s="113">
        <v>2021</v>
      </c>
      <c r="Y72" s="113">
        <v>187</v>
      </c>
      <c r="Z72" s="113">
        <v>0</v>
      </c>
      <c r="AA72" s="114" t="s">
        <v>394</v>
      </c>
      <c r="AB72" s="108">
        <v>369</v>
      </c>
      <c r="AC72" s="109" t="s">
        <v>408</v>
      </c>
      <c r="AD72" s="210" t="s">
        <v>409</v>
      </c>
      <c r="AE72" s="210" t="s">
        <v>408</v>
      </c>
      <c r="AF72" s="211">
        <f>AE72-AD72</f>
        <v>-29</v>
      </c>
      <c r="AG72" s="212">
        <f aca="true" t="shared" si="8" ref="AG72:AG79">IF(AI72="SI",0,J72)</f>
        <v>1304.1599999999999</v>
      </c>
      <c r="AH72" s="213">
        <f>AG72*AF72</f>
        <v>-37820.64</v>
      </c>
      <c r="AI72" s="214" t="s">
        <v>118</v>
      </c>
    </row>
    <row r="73" spans="1:35" ht="24">
      <c r="A73" s="108">
        <v>2021</v>
      </c>
      <c r="B73" s="108">
        <v>191</v>
      </c>
      <c r="C73" s="109" t="s">
        <v>394</v>
      </c>
      <c r="D73" s="208" t="s">
        <v>413</v>
      </c>
      <c r="E73" s="109" t="s">
        <v>340</v>
      </c>
      <c r="F73" s="215" t="s">
        <v>225</v>
      </c>
      <c r="G73" s="112">
        <v>94.9</v>
      </c>
      <c r="H73" s="112">
        <v>17.11</v>
      </c>
      <c r="I73" s="107" t="s">
        <v>131</v>
      </c>
      <c r="J73" s="112">
        <f>IF(I73="SI",G73-H73,G73)</f>
        <v>77.79</v>
      </c>
      <c r="K73" s="209" t="s">
        <v>216</v>
      </c>
      <c r="L73" s="108">
        <v>2021</v>
      </c>
      <c r="M73" s="108">
        <v>1572</v>
      </c>
      <c r="N73" s="109" t="s">
        <v>394</v>
      </c>
      <c r="O73" s="111" t="s">
        <v>217</v>
      </c>
      <c r="P73" s="109" t="s">
        <v>218</v>
      </c>
      <c r="Q73" s="109" t="s">
        <v>218</v>
      </c>
      <c r="R73" s="108">
        <v>1</v>
      </c>
      <c r="S73" s="111" t="s">
        <v>136</v>
      </c>
      <c r="T73" s="108">
        <v>1010203</v>
      </c>
      <c r="U73" s="108">
        <v>140</v>
      </c>
      <c r="V73" s="108">
        <v>1050</v>
      </c>
      <c r="W73" s="108">
        <v>2</v>
      </c>
      <c r="X73" s="113">
        <v>2021</v>
      </c>
      <c r="Y73" s="113">
        <v>188</v>
      </c>
      <c r="Z73" s="113">
        <v>0</v>
      </c>
      <c r="AA73" s="114" t="s">
        <v>394</v>
      </c>
      <c r="AB73" s="108">
        <v>368</v>
      </c>
      <c r="AC73" s="109" t="s">
        <v>408</v>
      </c>
      <c r="AD73" s="210" t="s">
        <v>409</v>
      </c>
      <c r="AE73" s="210" t="s">
        <v>408</v>
      </c>
      <c r="AF73" s="211">
        <f>AE73-AD73</f>
        <v>-29</v>
      </c>
      <c r="AG73" s="212">
        <f t="shared" si="8"/>
        <v>77.79</v>
      </c>
      <c r="AH73" s="213">
        <f>AG73*AF73</f>
        <v>-2255.9100000000003</v>
      </c>
      <c r="AI73" s="214" t="s">
        <v>118</v>
      </c>
    </row>
    <row r="74" spans="1:35" ht="156">
      <c r="A74" s="108">
        <v>2021</v>
      </c>
      <c r="B74" s="108">
        <v>192</v>
      </c>
      <c r="C74" s="109" t="s">
        <v>408</v>
      </c>
      <c r="D74" s="208" t="s">
        <v>414</v>
      </c>
      <c r="E74" s="109" t="s">
        <v>340</v>
      </c>
      <c r="F74" s="215" t="s">
        <v>415</v>
      </c>
      <c r="G74" s="112">
        <v>8149.6</v>
      </c>
      <c r="H74" s="112">
        <v>1469.6</v>
      </c>
      <c r="I74" s="107" t="s">
        <v>131</v>
      </c>
      <c r="J74" s="112">
        <f>IF(I74="SI",G74-H74,G74)</f>
        <v>6680</v>
      </c>
      <c r="K74" s="209" t="s">
        <v>416</v>
      </c>
      <c r="L74" s="108">
        <v>2021</v>
      </c>
      <c r="M74" s="108">
        <v>1563</v>
      </c>
      <c r="N74" s="109" t="s">
        <v>307</v>
      </c>
      <c r="O74" s="111" t="s">
        <v>230</v>
      </c>
      <c r="P74" s="109" t="s">
        <v>231</v>
      </c>
      <c r="Q74" s="109" t="s">
        <v>151</v>
      </c>
      <c r="R74" s="108">
        <v>2</v>
      </c>
      <c r="S74" s="111" t="s">
        <v>124</v>
      </c>
      <c r="T74" s="108">
        <v>2010501</v>
      </c>
      <c r="U74" s="108">
        <v>6130</v>
      </c>
      <c r="V74" s="108">
        <v>3001</v>
      </c>
      <c r="W74" s="108">
        <v>99</v>
      </c>
      <c r="X74" s="113">
        <v>2021</v>
      </c>
      <c r="Y74" s="113">
        <v>112</v>
      </c>
      <c r="Z74" s="113">
        <v>0</v>
      </c>
      <c r="AA74" s="114" t="s">
        <v>388</v>
      </c>
      <c r="AB74" s="108">
        <v>371</v>
      </c>
      <c r="AC74" s="109" t="s">
        <v>388</v>
      </c>
      <c r="AD74" s="210" t="s">
        <v>417</v>
      </c>
      <c r="AE74" s="210" t="s">
        <v>388</v>
      </c>
      <c r="AF74" s="211">
        <f>AE74-AD74</f>
        <v>-25</v>
      </c>
      <c r="AG74" s="212">
        <f t="shared" si="8"/>
        <v>6680</v>
      </c>
      <c r="AH74" s="213">
        <f>AG74*AF74</f>
        <v>-167000</v>
      </c>
      <c r="AI74" s="214" t="s">
        <v>118</v>
      </c>
    </row>
    <row r="75" spans="1:35" ht="60">
      <c r="A75" s="108">
        <v>2021</v>
      </c>
      <c r="B75" s="108">
        <v>193</v>
      </c>
      <c r="C75" s="109" t="s">
        <v>388</v>
      </c>
      <c r="D75" s="208" t="s">
        <v>418</v>
      </c>
      <c r="E75" s="109" t="s">
        <v>408</v>
      </c>
      <c r="F75" s="215" t="s">
        <v>419</v>
      </c>
      <c r="G75" s="112">
        <v>213.5</v>
      </c>
      <c r="H75" s="112">
        <v>38.5</v>
      </c>
      <c r="I75" s="107" t="s">
        <v>131</v>
      </c>
      <c r="J75" s="112">
        <f>IF(I75="SI",G75-H75,G75)</f>
        <v>175</v>
      </c>
      <c r="K75" s="209" t="s">
        <v>420</v>
      </c>
      <c r="L75" s="108">
        <v>2021</v>
      </c>
      <c r="M75" s="108">
        <v>1605</v>
      </c>
      <c r="N75" s="109" t="s">
        <v>408</v>
      </c>
      <c r="O75" s="111" t="s">
        <v>421</v>
      </c>
      <c r="P75" s="109" t="s">
        <v>422</v>
      </c>
      <c r="Q75" s="109" t="s">
        <v>422</v>
      </c>
      <c r="R75" s="108">
        <v>2</v>
      </c>
      <c r="S75" s="111" t="s">
        <v>124</v>
      </c>
      <c r="T75" s="108">
        <v>1010503</v>
      </c>
      <c r="U75" s="108">
        <v>470</v>
      </c>
      <c r="V75" s="108">
        <v>1156</v>
      </c>
      <c r="W75" s="108">
        <v>99</v>
      </c>
      <c r="X75" s="113">
        <v>2020</v>
      </c>
      <c r="Y75" s="113">
        <v>95</v>
      </c>
      <c r="Z75" s="113">
        <v>0</v>
      </c>
      <c r="AA75" s="114" t="s">
        <v>388</v>
      </c>
      <c r="AB75" s="108">
        <v>372</v>
      </c>
      <c r="AC75" s="109" t="s">
        <v>388</v>
      </c>
      <c r="AD75" s="210" t="s">
        <v>423</v>
      </c>
      <c r="AE75" s="210" t="s">
        <v>388</v>
      </c>
      <c r="AF75" s="211">
        <f>AE75-AD75</f>
        <v>-27</v>
      </c>
      <c r="AG75" s="212">
        <f t="shared" si="8"/>
        <v>175</v>
      </c>
      <c r="AH75" s="213">
        <f>AG75*AF75</f>
        <v>-4725</v>
      </c>
      <c r="AI75" s="214" t="s">
        <v>118</v>
      </c>
    </row>
    <row r="76" spans="1:35" ht="108">
      <c r="A76" s="108">
        <v>2021</v>
      </c>
      <c r="B76" s="108">
        <v>194</v>
      </c>
      <c r="C76" s="109" t="s">
        <v>424</v>
      </c>
      <c r="D76" s="208" t="s">
        <v>425</v>
      </c>
      <c r="E76" s="109" t="s">
        <v>262</v>
      </c>
      <c r="F76" s="215" t="s">
        <v>426</v>
      </c>
      <c r="G76" s="112">
        <v>96.59</v>
      </c>
      <c r="H76" s="112">
        <v>17.42</v>
      </c>
      <c r="I76" s="107" t="s">
        <v>131</v>
      </c>
      <c r="J76" s="112">
        <f>IF(I76="SI",G76-H76,G76)</f>
        <v>79.17</v>
      </c>
      <c r="K76" s="209" t="s">
        <v>399</v>
      </c>
      <c r="L76" s="108">
        <v>2021</v>
      </c>
      <c r="M76" s="108">
        <v>1618</v>
      </c>
      <c r="N76" s="109" t="s">
        <v>388</v>
      </c>
      <c r="O76" s="111" t="s">
        <v>400</v>
      </c>
      <c r="P76" s="109" t="s">
        <v>401</v>
      </c>
      <c r="Q76" s="109" t="s">
        <v>402</v>
      </c>
      <c r="R76" s="108">
        <v>1</v>
      </c>
      <c r="S76" s="111" t="s">
        <v>136</v>
      </c>
      <c r="T76" s="108">
        <v>1080203</v>
      </c>
      <c r="U76" s="108">
        <v>2890</v>
      </c>
      <c r="V76" s="108">
        <v>1938</v>
      </c>
      <c r="W76" s="108">
        <v>99</v>
      </c>
      <c r="X76" s="113">
        <v>2021</v>
      </c>
      <c r="Y76" s="113">
        <v>56</v>
      </c>
      <c r="Z76" s="113">
        <v>0</v>
      </c>
      <c r="AA76" s="114" t="s">
        <v>326</v>
      </c>
      <c r="AB76" s="108">
        <v>378</v>
      </c>
      <c r="AC76" s="109" t="s">
        <v>334</v>
      </c>
      <c r="AD76" s="210" t="s">
        <v>427</v>
      </c>
      <c r="AE76" s="210" t="s">
        <v>334</v>
      </c>
      <c r="AF76" s="211">
        <f>AE76-AD76</f>
        <v>-21</v>
      </c>
      <c r="AG76" s="212">
        <f t="shared" si="8"/>
        <v>79.17</v>
      </c>
      <c r="AH76" s="213">
        <f>AG76*AF76</f>
        <v>-1662.57</v>
      </c>
      <c r="AI76" s="214" t="s">
        <v>118</v>
      </c>
    </row>
    <row r="77" spans="1:35" ht="108">
      <c r="A77" s="108">
        <v>2021</v>
      </c>
      <c r="B77" s="108">
        <v>195</v>
      </c>
      <c r="C77" s="109" t="s">
        <v>424</v>
      </c>
      <c r="D77" s="208" t="s">
        <v>428</v>
      </c>
      <c r="E77" s="109" t="s">
        <v>262</v>
      </c>
      <c r="F77" s="215" t="s">
        <v>426</v>
      </c>
      <c r="G77" s="112">
        <v>427</v>
      </c>
      <c r="H77" s="112">
        <v>77</v>
      </c>
      <c r="I77" s="107" t="s">
        <v>131</v>
      </c>
      <c r="J77" s="112">
        <f>IF(I77="SI",G77-H77,G77)</f>
        <v>350</v>
      </c>
      <c r="K77" s="209" t="s">
        <v>399</v>
      </c>
      <c r="L77" s="108">
        <v>2021</v>
      </c>
      <c r="M77" s="108">
        <v>1620</v>
      </c>
      <c r="N77" s="109" t="s">
        <v>388</v>
      </c>
      <c r="O77" s="111" t="s">
        <v>400</v>
      </c>
      <c r="P77" s="109" t="s">
        <v>401</v>
      </c>
      <c r="Q77" s="109" t="s">
        <v>402</v>
      </c>
      <c r="R77" s="108">
        <v>1</v>
      </c>
      <c r="S77" s="111" t="s">
        <v>136</v>
      </c>
      <c r="T77" s="108">
        <v>1080203</v>
      </c>
      <c r="U77" s="108">
        <v>2890</v>
      </c>
      <c r="V77" s="108">
        <v>1938</v>
      </c>
      <c r="W77" s="108">
        <v>99</v>
      </c>
      <c r="X77" s="113">
        <v>2021</v>
      </c>
      <c r="Y77" s="113">
        <v>56</v>
      </c>
      <c r="Z77" s="113">
        <v>0</v>
      </c>
      <c r="AA77" s="114" t="s">
        <v>326</v>
      </c>
      <c r="AB77" s="108">
        <v>378</v>
      </c>
      <c r="AC77" s="109" t="s">
        <v>334</v>
      </c>
      <c r="AD77" s="210" t="s">
        <v>427</v>
      </c>
      <c r="AE77" s="210" t="s">
        <v>334</v>
      </c>
      <c r="AF77" s="211">
        <f>AE77-AD77</f>
        <v>-21</v>
      </c>
      <c r="AG77" s="212">
        <f t="shared" si="8"/>
        <v>350</v>
      </c>
      <c r="AH77" s="213">
        <f>AG77*AF77</f>
        <v>-7350</v>
      </c>
      <c r="AI77" s="214" t="s">
        <v>118</v>
      </c>
    </row>
    <row r="78" spans="1:35" ht="108">
      <c r="A78" s="108">
        <v>2021</v>
      </c>
      <c r="B78" s="108">
        <v>196</v>
      </c>
      <c r="C78" s="109" t="s">
        <v>424</v>
      </c>
      <c r="D78" s="208" t="s">
        <v>429</v>
      </c>
      <c r="E78" s="109" t="s">
        <v>262</v>
      </c>
      <c r="F78" s="215" t="s">
        <v>430</v>
      </c>
      <c r="G78" s="112">
        <v>427</v>
      </c>
      <c r="H78" s="112">
        <v>77</v>
      </c>
      <c r="I78" s="107" t="s">
        <v>131</v>
      </c>
      <c r="J78" s="112">
        <f>IF(I78="SI",G78-H78,G78)</f>
        <v>350</v>
      </c>
      <c r="K78" s="209" t="s">
        <v>399</v>
      </c>
      <c r="L78" s="108">
        <v>2021</v>
      </c>
      <c r="M78" s="108">
        <v>1619</v>
      </c>
      <c r="N78" s="109" t="s">
        <v>388</v>
      </c>
      <c r="O78" s="111" t="s">
        <v>400</v>
      </c>
      <c r="P78" s="109" t="s">
        <v>401</v>
      </c>
      <c r="Q78" s="109" t="s">
        <v>402</v>
      </c>
      <c r="R78" s="108">
        <v>1</v>
      </c>
      <c r="S78" s="111" t="s">
        <v>136</v>
      </c>
      <c r="T78" s="108">
        <v>1080203</v>
      </c>
      <c r="U78" s="108">
        <v>2890</v>
      </c>
      <c r="V78" s="108">
        <v>1938</v>
      </c>
      <c r="W78" s="108">
        <v>99</v>
      </c>
      <c r="X78" s="113">
        <v>2021</v>
      </c>
      <c r="Y78" s="113">
        <v>56</v>
      </c>
      <c r="Z78" s="113">
        <v>0</v>
      </c>
      <c r="AA78" s="114" t="s">
        <v>326</v>
      </c>
      <c r="AB78" s="108">
        <v>378</v>
      </c>
      <c r="AC78" s="109" t="s">
        <v>334</v>
      </c>
      <c r="AD78" s="210" t="s">
        <v>427</v>
      </c>
      <c r="AE78" s="210" t="s">
        <v>334</v>
      </c>
      <c r="AF78" s="211">
        <f>AE78-AD78</f>
        <v>-21</v>
      </c>
      <c r="AG78" s="212">
        <f t="shared" si="8"/>
        <v>350</v>
      </c>
      <c r="AH78" s="213">
        <f>AG78*AF78</f>
        <v>-7350</v>
      </c>
      <c r="AI78" s="214" t="s">
        <v>118</v>
      </c>
    </row>
    <row r="79" spans="1:35" ht="108">
      <c r="A79" s="108">
        <v>2021</v>
      </c>
      <c r="B79" s="108">
        <v>197</v>
      </c>
      <c r="C79" s="109" t="s">
        <v>424</v>
      </c>
      <c r="D79" s="208" t="s">
        <v>431</v>
      </c>
      <c r="E79" s="109" t="s">
        <v>262</v>
      </c>
      <c r="F79" s="215" t="s">
        <v>426</v>
      </c>
      <c r="G79" s="112">
        <v>96.59</v>
      </c>
      <c r="H79" s="112">
        <v>17.42</v>
      </c>
      <c r="I79" s="107" t="s">
        <v>131</v>
      </c>
      <c r="J79" s="112">
        <f>IF(I79="SI",G79-H79,G79)</f>
        <v>79.17</v>
      </c>
      <c r="K79" s="209" t="s">
        <v>399</v>
      </c>
      <c r="L79" s="108">
        <v>2021</v>
      </c>
      <c r="M79" s="108">
        <v>1617</v>
      </c>
      <c r="N79" s="109" t="s">
        <v>388</v>
      </c>
      <c r="O79" s="111" t="s">
        <v>400</v>
      </c>
      <c r="P79" s="109" t="s">
        <v>401</v>
      </c>
      <c r="Q79" s="109" t="s">
        <v>402</v>
      </c>
      <c r="R79" s="108">
        <v>1</v>
      </c>
      <c r="S79" s="111" t="s">
        <v>136</v>
      </c>
      <c r="T79" s="108">
        <v>1080203</v>
      </c>
      <c r="U79" s="108">
        <v>2890</v>
      </c>
      <c r="V79" s="108">
        <v>1938</v>
      </c>
      <c r="W79" s="108">
        <v>99</v>
      </c>
      <c r="X79" s="113">
        <v>2021</v>
      </c>
      <c r="Y79" s="113">
        <v>56</v>
      </c>
      <c r="Z79" s="113">
        <v>0</v>
      </c>
      <c r="AA79" s="114" t="s">
        <v>326</v>
      </c>
      <c r="AB79" s="108">
        <v>378</v>
      </c>
      <c r="AC79" s="109" t="s">
        <v>334</v>
      </c>
      <c r="AD79" s="210" t="s">
        <v>427</v>
      </c>
      <c r="AE79" s="210" t="s">
        <v>334</v>
      </c>
      <c r="AF79" s="211">
        <f>AE79-AD79</f>
        <v>-21</v>
      </c>
      <c r="AG79" s="212">
        <f t="shared" si="8"/>
        <v>79.17</v>
      </c>
      <c r="AH79" s="213">
        <f>AG79*AF79</f>
        <v>-1662.57</v>
      </c>
      <c r="AI79" s="214" t="s">
        <v>118</v>
      </c>
    </row>
    <row r="80" spans="1:35" ht="15">
      <c r="A80" s="108"/>
      <c r="B80" s="108"/>
      <c r="C80" s="109"/>
      <c r="D80" s="208"/>
      <c r="E80" s="109"/>
      <c r="F80" s="215"/>
      <c r="G80" s="112"/>
      <c r="H80" s="112"/>
      <c r="I80" s="107"/>
      <c r="J80" s="112"/>
      <c r="K80" s="209"/>
      <c r="L80" s="108"/>
      <c r="M80" s="108"/>
      <c r="N80" s="109"/>
      <c r="O80" s="111"/>
      <c r="P80" s="109"/>
      <c r="Q80" s="109"/>
      <c r="R80" s="108"/>
      <c r="S80" s="111"/>
      <c r="T80" s="108"/>
      <c r="U80" s="108"/>
      <c r="V80" s="108"/>
      <c r="W80" s="108"/>
      <c r="X80" s="113"/>
      <c r="Y80" s="113"/>
      <c r="Z80" s="113"/>
      <c r="AA80" s="114"/>
      <c r="AB80" s="108"/>
      <c r="AC80" s="109"/>
      <c r="AD80" s="216"/>
      <c r="AE80" s="216"/>
      <c r="AF80" s="217"/>
      <c r="AG80" s="218"/>
      <c r="AH80" s="218"/>
      <c r="AI80" s="219"/>
    </row>
    <row r="81" spans="1:35" ht="15">
      <c r="A81" s="108"/>
      <c r="B81" s="108"/>
      <c r="C81" s="109"/>
      <c r="D81" s="208"/>
      <c r="E81" s="109"/>
      <c r="F81" s="215"/>
      <c r="G81" s="112"/>
      <c r="H81" s="112"/>
      <c r="I81" s="107"/>
      <c r="J81" s="112"/>
      <c r="K81" s="209"/>
      <c r="L81" s="108"/>
      <c r="M81" s="108"/>
      <c r="N81" s="109"/>
      <c r="O81" s="111"/>
      <c r="P81" s="109"/>
      <c r="Q81" s="109"/>
      <c r="R81" s="108"/>
      <c r="S81" s="111"/>
      <c r="T81" s="108"/>
      <c r="U81" s="108"/>
      <c r="V81" s="108"/>
      <c r="W81" s="108"/>
      <c r="X81" s="113"/>
      <c r="Y81" s="113"/>
      <c r="Z81" s="113"/>
      <c r="AA81" s="114"/>
      <c r="AB81" s="108"/>
      <c r="AC81" s="109"/>
      <c r="AD81" s="216"/>
      <c r="AE81" s="216"/>
      <c r="AF81" s="220" t="s">
        <v>432</v>
      </c>
      <c r="AG81" s="221">
        <f>SUM(AG8:AG79)</f>
        <v>68378.53</v>
      </c>
      <c r="AH81" s="221">
        <f>SUM(AH8:AH79)</f>
        <v>-1009289.9899999998</v>
      </c>
      <c r="AI81" s="219"/>
    </row>
    <row r="82" spans="1:35" ht="15">
      <c r="A82" s="108"/>
      <c r="B82" s="108"/>
      <c r="C82" s="109"/>
      <c r="D82" s="208"/>
      <c r="E82" s="109"/>
      <c r="F82" s="215"/>
      <c r="G82" s="112"/>
      <c r="H82" s="112"/>
      <c r="I82" s="107"/>
      <c r="J82" s="112"/>
      <c r="K82" s="209"/>
      <c r="L82" s="108"/>
      <c r="M82" s="108"/>
      <c r="N82" s="109"/>
      <c r="O82" s="111"/>
      <c r="P82" s="109"/>
      <c r="Q82" s="109"/>
      <c r="R82" s="108"/>
      <c r="S82" s="111"/>
      <c r="T82" s="108"/>
      <c r="U82" s="108"/>
      <c r="V82" s="108"/>
      <c r="W82" s="108"/>
      <c r="X82" s="113"/>
      <c r="Y82" s="113"/>
      <c r="Z82" s="113"/>
      <c r="AA82" s="114"/>
      <c r="AB82" s="108"/>
      <c r="AC82" s="109"/>
      <c r="AD82" s="216"/>
      <c r="AE82" s="216"/>
      <c r="AF82" s="220" t="s">
        <v>433</v>
      </c>
      <c r="AG82" s="221"/>
      <c r="AH82" s="221">
        <f>IF(AG81&lt;&gt;0,AH81/AG81,0)</f>
        <v>-14.760334713249902</v>
      </c>
      <c r="AI82" s="219"/>
    </row>
    <row r="83" spans="3:34" ht="15">
      <c r="C83" s="107"/>
      <c r="D83" s="107"/>
      <c r="E83" s="107"/>
      <c r="F83" s="107"/>
      <c r="G83" s="107"/>
      <c r="H83" s="107"/>
      <c r="I83" s="107"/>
      <c r="J83" s="107"/>
      <c r="N83" s="107"/>
      <c r="O83" s="107"/>
      <c r="P83" s="107"/>
      <c r="Q83" s="107"/>
      <c r="S83" s="107"/>
      <c r="AC83" s="107"/>
      <c r="AD83" s="107"/>
      <c r="AE83" s="107"/>
      <c r="AG83" s="118"/>
      <c r="AH83" s="118"/>
    </row>
    <row r="84" spans="3:34" ht="15">
      <c r="C84" s="107"/>
      <c r="D84" s="107"/>
      <c r="E84" s="107"/>
      <c r="F84" s="107"/>
      <c r="G84" s="107"/>
      <c r="H84" s="107"/>
      <c r="I84" s="107"/>
      <c r="J84" s="107"/>
      <c r="N84" s="107"/>
      <c r="O84" s="107"/>
      <c r="P84" s="107"/>
      <c r="Q84" s="107"/>
      <c r="S84" s="107"/>
      <c r="AC84" s="107"/>
      <c r="AD84" s="107"/>
      <c r="AE84" s="107"/>
      <c r="AF84" s="107"/>
      <c r="AG84" s="107"/>
      <c r="AH84" s="118"/>
    </row>
    <row r="85" spans="3:34" ht="15">
      <c r="C85" s="107"/>
      <c r="D85" s="107"/>
      <c r="E85" s="107"/>
      <c r="F85" s="107"/>
      <c r="G85" s="107"/>
      <c r="H85" s="107"/>
      <c r="I85" s="107"/>
      <c r="J85" s="107"/>
      <c r="N85" s="107"/>
      <c r="O85" s="107"/>
      <c r="P85" s="107"/>
      <c r="Q85" s="107"/>
      <c r="S85" s="107"/>
      <c r="AC85" s="107"/>
      <c r="AD85" s="107"/>
      <c r="AE85" s="107"/>
      <c r="AF85" s="107"/>
      <c r="AG85" s="107"/>
      <c r="AH85" s="118"/>
    </row>
    <row r="86" spans="3:34" ht="15">
      <c r="C86" s="107"/>
      <c r="D86" s="107"/>
      <c r="E86" s="107"/>
      <c r="F86" s="107"/>
      <c r="G86" s="107"/>
      <c r="H86" s="107"/>
      <c r="I86" s="107"/>
      <c r="J86" s="107"/>
      <c r="N86" s="107"/>
      <c r="O86" s="107"/>
      <c r="P86" s="107"/>
      <c r="Q86" s="107"/>
      <c r="S86" s="107"/>
      <c r="AC86" s="107"/>
      <c r="AD86" s="107"/>
      <c r="AE86" s="107"/>
      <c r="AF86" s="107"/>
      <c r="AG86" s="107"/>
      <c r="AH86" s="118"/>
    </row>
    <row r="87" spans="3:34" ht="15">
      <c r="C87" s="107"/>
      <c r="D87" s="107"/>
      <c r="E87" s="107"/>
      <c r="F87" s="107"/>
      <c r="G87" s="107"/>
      <c r="H87" s="107"/>
      <c r="I87" s="107"/>
      <c r="J87" s="107"/>
      <c r="N87" s="107"/>
      <c r="O87" s="107"/>
      <c r="P87" s="107"/>
      <c r="Q87" s="107"/>
      <c r="S87" s="107"/>
      <c r="AC87" s="107"/>
      <c r="AD87" s="107"/>
      <c r="AE87" s="107"/>
      <c r="AF87" s="107"/>
      <c r="AG87" s="107"/>
      <c r="AH87" s="118"/>
    </row>
    <row r="88" spans="3:34" ht="15">
      <c r="C88" s="107"/>
      <c r="D88" s="107"/>
      <c r="E88" s="107"/>
      <c r="F88" s="107"/>
      <c r="G88" s="107"/>
      <c r="H88" s="107"/>
      <c r="I88" s="107"/>
      <c r="J88" s="107"/>
      <c r="N88" s="107"/>
      <c r="O88" s="107"/>
      <c r="P88" s="107"/>
      <c r="Q88" s="107"/>
      <c r="S88" s="107"/>
      <c r="AC88" s="107"/>
      <c r="AD88" s="107"/>
      <c r="AE88" s="107"/>
      <c r="AF88" s="107"/>
      <c r="AG88" s="107"/>
      <c r="AH88" s="118"/>
    </row>
    <row r="89" spans="3:34" ht="15">
      <c r="C89" s="107"/>
      <c r="D89" s="107"/>
      <c r="E89" s="107"/>
      <c r="F89" s="107"/>
      <c r="G89" s="107"/>
      <c r="H89" s="107"/>
      <c r="I89" s="107"/>
      <c r="J89" s="107"/>
      <c r="N89" s="107"/>
      <c r="O89" s="107"/>
      <c r="P89" s="107"/>
      <c r="Q89" s="107"/>
      <c r="S89" s="107"/>
      <c r="AC89" s="107"/>
      <c r="AD89" s="107"/>
      <c r="AE89" s="107"/>
      <c r="AF89" s="107"/>
      <c r="AG89" s="107"/>
      <c r="AH8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82 I7:I8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0" t="s">
        <v>112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3" t="s">
        <v>434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60"/>
    </row>
    <row r="4" spans="1:15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2" customFormat="1" ht="22.5" customHeight="1">
      <c r="A5" s="257" t="s">
        <v>61</v>
      </c>
      <c r="B5" s="258"/>
      <c r="C5" s="258"/>
      <c r="D5" s="258"/>
      <c r="E5" s="258"/>
      <c r="F5" s="258"/>
      <c r="G5" s="258"/>
      <c r="H5" s="258"/>
      <c r="I5" s="258"/>
      <c r="J5" s="258"/>
      <c r="K5" s="277" t="s">
        <v>62</v>
      </c>
      <c r="L5" s="278"/>
      <c r="M5" s="278"/>
      <c r="N5" s="278"/>
      <c r="O5" s="2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2">
        <v>233</v>
      </c>
      <c r="B8" s="75" t="s">
        <v>174</v>
      </c>
      <c r="C8" s="76" t="s">
        <v>435</v>
      </c>
      <c r="D8" s="77" t="s">
        <v>436</v>
      </c>
      <c r="E8" s="78"/>
      <c r="F8" s="77"/>
      <c r="G8" s="223" t="s">
        <v>151</v>
      </c>
      <c r="H8" s="75"/>
      <c r="I8" s="77"/>
      <c r="J8" s="79">
        <v>1542.5</v>
      </c>
      <c r="K8" s="224"/>
      <c r="L8" s="225" t="s">
        <v>174</v>
      </c>
      <c r="M8" s="226">
        <f aca="true" t="shared" si="0" ref="M8:M48">IF(K8&lt;&gt;"",L8-K8,0)</f>
        <v>0</v>
      </c>
      <c r="N8" s="227">
        <v>1542.5</v>
      </c>
      <c r="O8" s="228">
        <f aca="true" t="shared" si="1" ref="O8:O48">IF(K8&lt;&gt;"",N8*M8,0)</f>
        <v>0</v>
      </c>
      <c r="P8">
        <f aca="true" t="shared" si="2" ref="P8:P48">IF(K8&lt;&gt;"",N8,0)</f>
        <v>0</v>
      </c>
    </row>
    <row r="9" spans="1:16" ht="12.75">
      <c r="A9" s="222">
        <v>234</v>
      </c>
      <c r="B9" s="75" t="s">
        <v>174</v>
      </c>
      <c r="C9" s="76" t="s">
        <v>435</v>
      </c>
      <c r="D9" s="77" t="s">
        <v>437</v>
      </c>
      <c r="E9" s="78"/>
      <c r="F9" s="77"/>
      <c r="G9" s="223" t="s">
        <v>151</v>
      </c>
      <c r="H9" s="75"/>
      <c r="I9" s="77"/>
      <c r="J9" s="79">
        <v>1535</v>
      </c>
      <c r="K9" s="224"/>
      <c r="L9" s="225" t="s">
        <v>174</v>
      </c>
      <c r="M9" s="226">
        <f t="shared" si="0"/>
        <v>0</v>
      </c>
      <c r="N9" s="227">
        <v>1535</v>
      </c>
      <c r="O9" s="228">
        <f t="shared" si="1"/>
        <v>0</v>
      </c>
      <c r="P9">
        <f t="shared" si="2"/>
        <v>0</v>
      </c>
    </row>
    <row r="10" spans="1:16" ht="12.75">
      <c r="A10" s="222">
        <v>240</v>
      </c>
      <c r="B10" s="75" t="s">
        <v>125</v>
      </c>
      <c r="C10" s="76" t="s">
        <v>438</v>
      </c>
      <c r="D10" s="77" t="s">
        <v>439</v>
      </c>
      <c r="E10" s="78"/>
      <c r="F10" s="77"/>
      <c r="G10" s="223" t="s">
        <v>151</v>
      </c>
      <c r="H10" s="75"/>
      <c r="I10" s="77"/>
      <c r="J10" s="79">
        <v>829.69</v>
      </c>
      <c r="K10" s="224"/>
      <c r="L10" s="225" t="s">
        <v>125</v>
      </c>
      <c r="M10" s="226">
        <f t="shared" si="0"/>
        <v>0</v>
      </c>
      <c r="N10" s="227">
        <v>829.69</v>
      </c>
      <c r="O10" s="228">
        <f t="shared" si="1"/>
        <v>0</v>
      </c>
      <c r="P10">
        <f t="shared" si="2"/>
        <v>0</v>
      </c>
    </row>
    <row r="11" spans="1:16" ht="12.75">
      <c r="A11" s="222">
        <v>253</v>
      </c>
      <c r="B11" s="75" t="s">
        <v>125</v>
      </c>
      <c r="C11" s="76" t="s">
        <v>440</v>
      </c>
      <c r="D11" s="77" t="s">
        <v>441</v>
      </c>
      <c r="E11" s="78"/>
      <c r="F11" s="77"/>
      <c r="G11" s="223" t="s">
        <v>151</v>
      </c>
      <c r="H11" s="75"/>
      <c r="I11" s="77"/>
      <c r="J11" s="79">
        <v>70.55</v>
      </c>
      <c r="K11" s="224"/>
      <c r="L11" s="225" t="s">
        <v>125</v>
      </c>
      <c r="M11" s="226">
        <f t="shared" si="0"/>
        <v>0</v>
      </c>
      <c r="N11" s="227">
        <v>70.55</v>
      </c>
      <c r="O11" s="228">
        <f t="shared" si="1"/>
        <v>0</v>
      </c>
      <c r="P11">
        <f t="shared" si="2"/>
        <v>0</v>
      </c>
    </row>
    <row r="12" spans="1:16" ht="12.75">
      <c r="A12" s="222">
        <v>256</v>
      </c>
      <c r="B12" s="75" t="s">
        <v>125</v>
      </c>
      <c r="C12" s="76" t="s">
        <v>440</v>
      </c>
      <c r="D12" s="77" t="s">
        <v>442</v>
      </c>
      <c r="E12" s="78"/>
      <c r="F12" s="77"/>
      <c r="G12" s="223" t="s">
        <v>151</v>
      </c>
      <c r="H12" s="75"/>
      <c r="I12" s="77"/>
      <c r="J12" s="79">
        <v>386.24</v>
      </c>
      <c r="K12" s="224"/>
      <c r="L12" s="225" t="s">
        <v>125</v>
      </c>
      <c r="M12" s="226">
        <f t="shared" si="0"/>
        <v>0</v>
      </c>
      <c r="N12" s="227">
        <v>386.24</v>
      </c>
      <c r="O12" s="228">
        <f t="shared" si="1"/>
        <v>0</v>
      </c>
      <c r="P12">
        <f t="shared" si="2"/>
        <v>0</v>
      </c>
    </row>
    <row r="13" spans="1:16" ht="12.75">
      <c r="A13" s="222">
        <v>259</v>
      </c>
      <c r="B13" s="75" t="s">
        <v>125</v>
      </c>
      <c r="C13" s="76" t="s">
        <v>440</v>
      </c>
      <c r="D13" s="77" t="s">
        <v>443</v>
      </c>
      <c r="E13" s="78"/>
      <c r="F13" s="77"/>
      <c r="G13" s="223" t="s">
        <v>151</v>
      </c>
      <c r="H13" s="75"/>
      <c r="I13" s="77"/>
      <c r="J13" s="79">
        <v>337.37</v>
      </c>
      <c r="K13" s="224"/>
      <c r="L13" s="225" t="s">
        <v>125</v>
      </c>
      <c r="M13" s="226">
        <f t="shared" si="0"/>
        <v>0</v>
      </c>
      <c r="N13" s="227">
        <v>337.37</v>
      </c>
      <c r="O13" s="228">
        <f t="shared" si="1"/>
        <v>0</v>
      </c>
      <c r="P13">
        <f t="shared" si="2"/>
        <v>0</v>
      </c>
    </row>
    <row r="14" spans="1:16" ht="12.75">
      <c r="A14" s="222">
        <v>264</v>
      </c>
      <c r="B14" s="75" t="s">
        <v>444</v>
      </c>
      <c r="C14" s="76" t="s">
        <v>445</v>
      </c>
      <c r="D14" s="77" t="s">
        <v>446</v>
      </c>
      <c r="E14" s="78"/>
      <c r="F14" s="77"/>
      <c r="G14" s="223" t="s">
        <v>151</v>
      </c>
      <c r="H14" s="75"/>
      <c r="I14" s="77"/>
      <c r="J14" s="79">
        <v>3000</v>
      </c>
      <c r="K14" s="224"/>
      <c r="L14" s="225" t="s">
        <v>444</v>
      </c>
      <c r="M14" s="226">
        <f t="shared" si="0"/>
        <v>0</v>
      </c>
      <c r="N14" s="227">
        <v>3000</v>
      </c>
      <c r="O14" s="228">
        <f t="shared" si="1"/>
        <v>0</v>
      </c>
      <c r="P14">
        <f t="shared" si="2"/>
        <v>0</v>
      </c>
    </row>
    <row r="15" spans="1:16" ht="12.75">
      <c r="A15" s="222">
        <v>265</v>
      </c>
      <c r="B15" s="75" t="s">
        <v>444</v>
      </c>
      <c r="C15" s="76" t="s">
        <v>447</v>
      </c>
      <c r="D15" s="77" t="s">
        <v>448</v>
      </c>
      <c r="E15" s="78"/>
      <c r="F15" s="77"/>
      <c r="G15" s="223" t="s">
        <v>151</v>
      </c>
      <c r="H15" s="75"/>
      <c r="I15" s="77"/>
      <c r="J15" s="79">
        <v>1000</v>
      </c>
      <c r="K15" s="224"/>
      <c r="L15" s="225" t="s">
        <v>444</v>
      </c>
      <c r="M15" s="226">
        <f t="shared" si="0"/>
        <v>0</v>
      </c>
      <c r="N15" s="227">
        <v>1000</v>
      </c>
      <c r="O15" s="228">
        <f t="shared" si="1"/>
        <v>0</v>
      </c>
      <c r="P15">
        <f t="shared" si="2"/>
        <v>0</v>
      </c>
    </row>
    <row r="16" spans="1:16" ht="12.75">
      <c r="A16" s="222">
        <v>266</v>
      </c>
      <c r="B16" s="75" t="s">
        <v>226</v>
      </c>
      <c r="C16" s="76" t="s">
        <v>449</v>
      </c>
      <c r="D16" s="77" t="s">
        <v>450</v>
      </c>
      <c r="E16" s="78"/>
      <c r="F16" s="77"/>
      <c r="G16" s="223" t="s">
        <v>151</v>
      </c>
      <c r="H16" s="75"/>
      <c r="I16" s="77"/>
      <c r="J16" s="79">
        <v>1.7</v>
      </c>
      <c r="K16" s="224"/>
      <c r="L16" s="225" t="s">
        <v>226</v>
      </c>
      <c r="M16" s="226">
        <f t="shared" si="0"/>
        <v>0</v>
      </c>
      <c r="N16" s="227">
        <v>1.7</v>
      </c>
      <c r="O16" s="228">
        <f t="shared" si="1"/>
        <v>0</v>
      </c>
      <c r="P16">
        <f t="shared" si="2"/>
        <v>0</v>
      </c>
    </row>
    <row r="17" spans="1:16" ht="12.75">
      <c r="A17" s="222">
        <v>277</v>
      </c>
      <c r="B17" s="75" t="s">
        <v>247</v>
      </c>
      <c r="C17" s="76" t="s">
        <v>451</v>
      </c>
      <c r="D17" s="77" t="s">
        <v>452</v>
      </c>
      <c r="E17" s="78"/>
      <c r="F17" s="77"/>
      <c r="G17" s="223" t="s">
        <v>151</v>
      </c>
      <c r="H17" s="75"/>
      <c r="I17" s="77"/>
      <c r="J17" s="79">
        <v>4208.6</v>
      </c>
      <c r="K17" s="224"/>
      <c r="L17" s="225" t="s">
        <v>247</v>
      </c>
      <c r="M17" s="226">
        <f t="shared" si="0"/>
        <v>0</v>
      </c>
      <c r="N17" s="227">
        <v>4208.6</v>
      </c>
      <c r="O17" s="228">
        <f t="shared" si="1"/>
        <v>0</v>
      </c>
      <c r="P17">
        <f t="shared" si="2"/>
        <v>0</v>
      </c>
    </row>
    <row r="18" spans="1:16" ht="12.75">
      <c r="A18" s="222">
        <v>286</v>
      </c>
      <c r="B18" s="75" t="s">
        <v>265</v>
      </c>
      <c r="C18" s="76" t="s">
        <v>453</v>
      </c>
      <c r="D18" s="77" t="s">
        <v>454</v>
      </c>
      <c r="E18" s="78"/>
      <c r="F18" s="77"/>
      <c r="G18" s="223" t="s">
        <v>151</v>
      </c>
      <c r="H18" s="75"/>
      <c r="I18" s="77"/>
      <c r="J18" s="79">
        <v>2074.09</v>
      </c>
      <c r="K18" s="224"/>
      <c r="L18" s="225" t="s">
        <v>265</v>
      </c>
      <c r="M18" s="226">
        <f t="shared" si="0"/>
        <v>0</v>
      </c>
      <c r="N18" s="227">
        <v>2074.09</v>
      </c>
      <c r="O18" s="228">
        <f t="shared" si="1"/>
        <v>0</v>
      </c>
      <c r="P18">
        <f t="shared" si="2"/>
        <v>0</v>
      </c>
    </row>
    <row r="19" spans="1:16" ht="12.75">
      <c r="A19" s="222">
        <v>287</v>
      </c>
      <c r="B19" s="75" t="s">
        <v>265</v>
      </c>
      <c r="C19" s="76" t="s">
        <v>453</v>
      </c>
      <c r="D19" s="77" t="s">
        <v>454</v>
      </c>
      <c r="E19" s="78"/>
      <c r="F19" s="77"/>
      <c r="G19" s="223" t="s">
        <v>151</v>
      </c>
      <c r="H19" s="75"/>
      <c r="I19" s="77"/>
      <c r="J19" s="79">
        <v>1010.34</v>
      </c>
      <c r="K19" s="224"/>
      <c r="L19" s="225" t="s">
        <v>265</v>
      </c>
      <c r="M19" s="226">
        <f t="shared" si="0"/>
        <v>0</v>
      </c>
      <c r="N19" s="227">
        <v>1010.34</v>
      </c>
      <c r="O19" s="228">
        <f t="shared" si="1"/>
        <v>0</v>
      </c>
      <c r="P19">
        <f t="shared" si="2"/>
        <v>0</v>
      </c>
    </row>
    <row r="20" spans="1:16" ht="12.75">
      <c r="A20" s="222">
        <v>288</v>
      </c>
      <c r="B20" s="75" t="s">
        <v>265</v>
      </c>
      <c r="C20" s="76" t="s">
        <v>453</v>
      </c>
      <c r="D20" s="77" t="s">
        <v>454</v>
      </c>
      <c r="E20" s="78"/>
      <c r="F20" s="77"/>
      <c r="G20" s="223" t="s">
        <v>151</v>
      </c>
      <c r="H20" s="75"/>
      <c r="I20" s="77"/>
      <c r="J20" s="79">
        <v>183.78</v>
      </c>
      <c r="K20" s="224"/>
      <c r="L20" s="225" t="s">
        <v>265</v>
      </c>
      <c r="M20" s="226">
        <f t="shared" si="0"/>
        <v>0</v>
      </c>
      <c r="N20" s="227">
        <v>183.78</v>
      </c>
      <c r="O20" s="228">
        <f t="shared" si="1"/>
        <v>0</v>
      </c>
      <c r="P20">
        <f t="shared" si="2"/>
        <v>0</v>
      </c>
    </row>
    <row r="21" spans="1:16" ht="12.75">
      <c r="A21" s="222">
        <v>289</v>
      </c>
      <c r="B21" s="75" t="s">
        <v>265</v>
      </c>
      <c r="C21" s="76" t="s">
        <v>453</v>
      </c>
      <c r="D21" s="77" t="s">
        <v>454</v>
      </c>
      <c r="E21" s="78"/>
      <c r="F21" s="77"/>
      <c r="G21" s="223" t="s">
        <v>151</v>
      </c>
      <c r="H21" s="75"/>
      <c r="I21" s="77"/>
      <c r="J21" s="79">
        <v>534.61</v>
      </c>
      <c r="K21" s="224"/>
      <c r="L21" s="225" t="s">
        <v>265</v>
      </c>
      <c r="M21" s="226">
        <f t="shared" si="0"/>
        <v>0</v>
      </c>
      <c r="N21" s="227">
        <v>534.61</v>
      </c>
      <c r="O21" s="228">
        <f t="shared" si="1"/>
        <v>0</v>
      </c>
      <c r="P21">
        <f t="shared" si="2"/>
        <v>0</v>
      </c>
    </row>
    <row r="22" spans="1:16" ht="12.75">
      <c r="A22" s="222">
        <v>290</v>
      </c>
      <c r="B22" s="75" t="s">
        <v>265</v>
      </c>
      <c r="C22" s="76" t="s">
        <v>453</v>
      </c>
      <c r="D22" s="77" t="s">
        <v>454</v>
      </c>
      <c r="E22" s="78"/>
      <c r="F22" s="77"/>
      <c r="G22" s="223" t="s">
        <v>151</v>
      </c>
      <c r="H22" s="75"/>
      <c r="I22" s="77"/>
      <c r="J22" s="79">
        <v>4815.86</v>
      </c>
      <c r="K22" s="224"/>
      <c r="L22" s="225" t="s">
        <v>265</v>
      </c>
      <c r="M22" s="226">
        <f t="shared" si="0"/>
        <v>0</v>
      </c>
      <c r="N22" s="227">
        <v>4815.86</v>
      </c>
      <c r="O22" s="228">
        <f t="shared" si="1"/>
        <v>0</v>
      </c>
      <c r="P22">
        <f t="shared" si="2"/>
        <v>0</v>
      </c>
    </row>
    <row r="23" spans="1:16" ht="12.75">
      <c r="A23" s="222">
        <v>291</v>
      </c>
      <c r="B23" s="75" t="s">
        <v>265</v>
      </c>
      <c r="C23" s="76" t="s">
        <v>453</v>
      </c>
      <c r="D23" s="77" t="s">
        <v>454</v>
      </c>
      <c r="E23" s="78"/>
      <c r="F23" s="77"/>
      <c r="G23" s="223" t="s">
        <v>151</v>
      </c>
      <c r="H23" s="75"/>
      <c r="I23" s="77"/>
      <c r="J23" s="79">
        <v>693.94</v>
      </c>
      <c r="K23" s="224"/>
      <c r="L23" s="225" t="s">
        <v>265</v>
      </c>
      <c r="M23" s="226">
        <f t="shared" si="0"/>
        <v>0</v>
      </c>
      <c r="N23" s="227">
        <v>693.94</v>
      </c>
      <c r="O23" s="228">
        <f t="shared" si="1"/>
        <v>0</v>
      </c>
      <c r="P23">
        <f t="shared" si="2"/>
        <v>0</v>
      </c>
    </row>
    <row r="24" spans="1:16" ht="12.75">
      <c r="A24" s="222">
        <v>292</v>
      </c>
      <c r="B24" s="75" t="s">
        <v>265</v>
      </c>
      <c r="C24" s="76" t="s">
        <v>453</v>
      </c>
      <c r="D24" s="77" t="s">
        <v>455</v>
      </c>
      <c r="E24" s="78"/>
      <c r="F24" s="77"/>
      <c r="G24" s="223" t="s">
        <v>151</v>
      </c>
      <c r="H24" s="75"/>
      <c r="I24" s="77"/>
      <c r="J24" s="79">
        <v>1491.28</v>
      </c>
      <c r="K24" s="224"/>
      <c r="L24" s="225" t="s">
        <v>265</v>
      </c>
      <c r="M24" s="226">
        <f t="shared" si="0"/>
        <v>0</v>
      </c>
      <c r="N24" s="227">
        <v>1491.28</v>
      </c>
      <c r="O24" s="228">
        <f t="shared" si="1"/>
        <v>0</v>
      </c>
      <c r="P24">
        <f t="shared" si="2"/>
        <v>0</v>
      </c>
    </row>
    <row r="25" spans="1:16" ht="12.75">
      <c r="A25" s="222">
        <v>293</v>
      </c>
      <c r="B25" s="75" t="s">
        <v>272</v>
      </c>
      <c r="C25" s="76" t="s">
        <v>447</v>
      </c>
      <c r="D25" s="77" t="s">
        <v>456</v>
      </c>
      <c r="E25" s="78"/>
      <c r="F25" s="77"/>
      <c r="G25" s="223" t="s">
        <v>151</v>
      </c>
      <c r="H25" s="75"/>
      <c r="I25" s="77"/>
      <c r="J25" s="79">
        <v>650</v>
      </c>
      <c r="K25" s="224"/>
      <c r="L25" s="225" t="s">
        <v>272</v>
      </c>
      <c r="M25" s="226">
        <f t="shared" si="0"/>
        <v>0</v>
      </c>
      <c r="N25" s="227">
        <v>650</v>
      </c>
      <c r="O25" s="228">
        <f t="shared" si="1"/>
        <v>0</v>
      </c>
      <c r="P25">
        <f t="shared" si="2"/>
        <v>0</v>
      </c>
    </row>
    <row r="26" spans="1:16" ht="12.75">
      <c r="A26" s="222">
        <v>294</v>
      </c>
      <c r="B26" s="75" t="s">
        <v>272</v>
      </c>
      <c r="C26" s="76" t="s">
        <v>447</v>
      </c>
      <c r="D26" s="77" t="s">
        <v>457</v>
      </c>
      <c r="E26" s="78"/>
      <c r="F26" s="77"/>
      <c r="G26" s="223" t="s">
        <v>151</v>
      </c>
      <c r="H26" s="75"/>
      <c r="I26" s="77"/>
      <c r="J26" s="79">
        <v>300</v>
      </c>
      <c r="K26" s="224"/>
      <c r="L26" s="225" t="s">
        <v>272</v>
      </c>
      <c r="M26" s="226">
        <f t="shared" si="0"/>
        <v>0</v>
      </c>
      <c r="N26" s="227">
        <v>300</v>
      </c>
      <c r="O26" s="228">
        <f t="shared" si="1"/>
        <v>0</v>
      </c>
      <c r="P26">
        <f t="shared" si="2"/>
        <v>0</v>
      </c>
    </row>
    <row r="27" spans="1:16" ht="12.75">
      <c r="A27" s="222">
        <v>295</v>
      </c>
      <c r="B27" s="75" t="s">
        <v>272</v>
      </c>
      <c r="C27" s="76" t="s">
        <v>458</v>
      </c>
      <c r="D27" s="77" t="s">
        <v>459</v>
      </c>
      <c r="E27" s="78"/>
      <c r="F27" s="77"/>
      <c r="G27" s="223" t="s">
        <v>151</v>
      </c>
      <c r="H27" s="75"/>
      <c r="I27" s="77"/>
      <c r="J27" s="79">
        <v>353</v>
      </c>
      <c r="K27" s="224"/>
      <c r="L27" s="225" t="s">
        <v>272</v>
      </c>
      <c r="M27" s="226">
        <f t="shared" si="0"/>
        <v>0</v>
      </c>
      <c r="N27" s="227">
        <v>353</v>
      </c>
      <c r="O27" s="228">
        <f t="shared" si="1"/>
        <v>0</v>
      </c>
      <c r="P27">
        <f t="shared" si="2"/>
        <v>0</v>
      </c>
    </row>
    <row r="28" spans="1:16" ht="12.75">
      <c r="A28" s="222">
        <v>297</v>
      </c>
      <c r="B28" s="75" t="s">
        <v>274</v>
      </c>
      <c r="C28" s="76" t="s">
        <v>438</v>
      </c>
      <c r="D28" s="77" t="s">
        <v>439</v>
      </c>
      <c r="E28" s="78"/>
      <c r="F28" s="77"/>
      <c r="G28" s="223" t="s">
        <v>151</v>
      </c>
      <c r="H28" s="75"/>
      <c r="I28" s="77"/>
      <c r="J28" s="79">
        <v>829.69</v>
      </c>
      <c r="K28" s="224"/>
      <c r="L28" s="225" t="s">
        <v>274</v>
      </c>
      <c r="M28" s="226">
        <f t="shared" si="0"/>
        <v>0</v>
      </c>
      <c r="N28" s="227">
        <v>829.69</v>
      </c>
      <c r="O28" s="228">
        <f t="shared" si="1"/>
        <v>0</v>
      </c>
      <c r="P28">
        <f t="shared" si="2"/>
        <v>0</v>
      </c>
    </row>
    <row r="29" spans="1:16" ht="12.75">
      <c r="A29" s="222">
        <v>307</v>
      </c>
      <c r="B29" s="75" t="s">
        <v>274</v>
      </c>
      <c r="C29" s="76" t="s">
        <v>440</v>
      </c>
      <c r="D29" s="77" t="s">
        <v>441</v>
      </c>
      <c r="E29" s="78"/>
      <c r="F29" s="77"/>
      <c r="G29" s="223" t="s">
        <v>151</v>
      </c>
      <c r="H29" s="75"/>
      <c r="I29" s="77"/>
      <c r="J29" s="79">
        <v>70.55</v>
      </c>
      <c r="K29" s="224"/>
      <c r="L29" s="225" t="s">
        <v>274</v>
      </c>
      <c r="M29" s="226">
        <f t="shared" si="0"/>
        <v>0</v>
      </c>
      <c r="N29" s="227">
        <v>70.55</v>
      </c>
      <c r="O29" s="228">
        <f t="shared" si="1"/>
        <v>0</v>
      </c>
      <c r="P29">
        <f t="shared" si="2"/>
        <v>0</v>
      </c>
    </row>
    <row r="30" spans="1:16" ht="12.75">
      <c r="A30" s="222">
        <v>310</v>
      </c>
      <c r="B30" s="75" t="s">
        <v>274</v>
      </c>
      <c r="C30" s="76" t="s">
        <v>440</v>
      </c>
      <c r="D30" s="77" t="s">
        <v>460</v>
      </c>
      <c r="E30" s="78"/>
      <c r="F30" s="77"/>
      <c r="G30" s="223" t="s">
        <v>151</v>
      </c>
      <c r="H30" s="75"/>
      <c r="I30" s="77"/>
      <c r="J30" s="79">
        <v>384.2</v>
      </c>
      <c r="K30" s="224"/>
      <c r="L30" s="225" t="s">
        <v>274</v>
      </c>
      <c r="M30" s="226">
        <f t="shared" si="0"/>
        <v>0</v>
      </c>
      <c r="N30" s="227">
        <v>384.2</v>
      </c>
      <c r="O30" s="228">
        <f t="shared" si="1"/>
        <v>0</v>
      </c>
      <c r="P30">
        <f t="shared" si="2"/>
        <v>0</v>
      </c>
    </row>
    <row r="31" spans="1:16" ht="12.75">
      <c r="A31" s="222">
        <v>313</v>
      </c>
      <c r="B31" s="75" t="s">
        <v>274</v>
      </c>
      <c r="C31" s="76" t="s">
        <v>440</v>
      </c>
      <c r="D31" s="77" t="s">
        <v>461</v>
      </c>
      <c r="E31" s="78"/>
      <c r="F31" s="77"/>
      <c r="G31" s="223" t="s">
        <v>151</v>
      </c>
      <c r="H31" s="75"/>
      <c r="I31" s="77"/>
      <c r="J31" s="79">
        <v>337.37</v>
      </c>
      <c r="K31" s="224"/>
      <c r="L31" s="225" t="s">
        <v>274</v>
      </c>
      <c r="M31" s="226">
        <f t="shared" si="0"/>
        <v>0</v>
      </c>
      <c r="N31" s="227">
        <v>337.37</v>
      </c>
      <c r="O31" s="228">
        <f t="shared" si="1"/>
        <v>0</v>
      </c>
      <c r="P31">
        <f t="shared" si="2"/>
        <v>0</v>
      </c>
    </row>
    <row r="32" spans="1:16" ht="12.75">
      <c r="A32" s="222">
        <v>319</v>
      </c>
      <c r="B32" s="75" t="s">
        <v>238</v>
      </c>
      <c r="C32" s="76" t="s">
        <v>451</v>
      </c>
      <c r="D32" s="77" t="s">
        <v>462</v>
      </c>
      <c r="E32" s="78"/>
      <c r="F32" s="77"/>
      <c r="G32" s="223" t="s">
        <v>151</v>
      </c>
      <c r="H32" s="75"/>
      <c r="I32" s="77"/>
      <c r="J32" s="79">
        <v>4208.6</v>
      </c>
      <c r="K32" s="224"/>
      <c r="L32" s="225" t="s">
        <v>238</v>
      </c>
      <c r="M32" s="226">
        <f t="shared" si="0"/>
        <v>0</v>
      </c>
      <c r="N32" s="227">
        <v>4208.6</v>
      </c>
      <c r="O32" s="228">
        <f t="shared" si="1"/>
        <v>0</v>
      </c>
      <c r="P32">
        <f t="shared" si="2"/>
        <v>0</v>
      </c>
    </row>
    <row r="33" spans="1:16" ht="12.75">
      <c r="A33" s="222">
        <v>321</v>
      </c>
      <c r="B33" s="75" t="s">
        <v>240</v>
      </c>
      <c r="C33" s="76" t="s">
        <v>463</v>
      </c>
      <c r="D33" s="77" t="s">
        <v>464</v>
      </c>
      <c r="E33" s="78"/>
      <c r="F33" s="77"/>
      <c r="G33" s="223" t="s">
        <v>151</v>
      </c>
      <c r="H33" s="75"/>
      <c r="I33" s="77"/>
      <c r="J33" s="79">
        <v>30</v>
      </c>
      <c r="K33" s="224"/>
      <c r="L33" s="225" t="s">
        <v>240</v>
      </c>
      <c r="M33" s="226">
        <f t="shared" si="0"/>
        <v>0</v>
      </c>
      <c r="N33" s="227">
        <v>30</v>
      </c>
      <c r="O33" s="228">
        <f t="shared" si="1"/>
        <v>0</v>
      </c>
      <c r="P33">
        <f t="shared" si="2"/>
        <v>0</v>
      </c>
    </row>
    <row r="34" spans="1:16" ht="12.75">
      <c r="A34" s="222">
        <v>325</v>
      </c>
      <c r="B34" s="75" t="s">
        <v>306</v>
      </c>
      <c r="C34" s="76" t="s">
        <v>465</v>
      </c>
      <c r="D34" s="77" t="s">
        <v>466</v>
      </c>
      <c r="E34" s="78"/>
      <c r="F34" s="77"/>
      <c r="G34" s="223" t="s">
        <v>151</v>
      </c>
      <c r="H34" s="75"/>
      <c r="I34" s="77"/>
      <c r="J34" s="79">
        <v>450</v>
      </c>
      <c r="K34" s="224"/>
      <c r="L34" s="225" t="s">
        <v>306</v>
      </c>
      <c r="M34" s="226">
        <f t="shared" si="0"/>
        <v>0</v>
      </c>
      <c r="N34" s="227">
        <v>450</v>
      </c>
      <c r="O34" s="228">
        <f t="shared" si="1"/>
        <v>0</v>
      </c>
      <c r="P34">
        <f t="shared" si="2"/>
        <v>0</v>
      </c>
    </row>
    <row r="35" spans="1:16" ht="12.75">
      <c r="A35" s="222">
        <v>331</v>
      </c>
      <c r="B35" s="75" t="s">
        <v>325</v>
      </c>
      <c r="C35" s="76" t="s">
        <v>467</v>
      </c>
      <c r="D35" s="77" t="s">
        <v>468</v>
      </c>
      <c r="E35" s="78"/>
      <c r="F35" s="77"/>
      <c r="G35" s="223" t="s">
        <v>151</v>
      </c>
      <c r="H35" s="75"/>
      <c r="I35" s="77"/>
      <c r="J35" s="79">
        <v>160</v>
      </c>
      <c r="K35" s="224"/>
      <c r="L35" s="225" t="s">
        <v>325</v>
      </c>
      <c r="M35" s="226">
        <f t="shared" si="0"/>
        <v>0</v>
      </c>
      <c r="N35" s="227">
        <v>160</v>
      </c>
      <c r="O35" s="228">
        <f t="shared" si="1"/>
        <v>0</v>
      </c>
      <c r="P35">
        <f t="shared" si="2"/>
        <v>0</v>
      </c>
    </row>
    <row r="36" spans="1:16" ht="12.75">
      <c r="A36" s="222">
        <v>332</v>
      </c>
      <c r="B36" s="75" t="s">
        <v>325</v>
      </c>
      <c r="C36" s="76" t="s">
        <v>447</v>
      </c>
      <c r="D36" s="77" t="s">
        <v>469</v>
      </c>
      <c r="E36" s="78"/>
      <c r="F36" s="77"/>
      <c r="G36" s="223" t="s">
        <v>151</v>
      </c>
      <c r="H36" s="75"/>
      <c r="I36" s="77"/>
      <c r="J36" s="79">
        <v>350</v>
      </c>
      <c r="K36" s="224"/>
      <c r="L36" s="225" t="s">
        <v>325</v>
      </c>
      <c r="M36" s="226">
        <f t="shared" si="0"/>
        <v>0</v>
      </c>
      <c r="N36" s="227">
        <v>350</v>
      </c>
      <c r="O36" s="228">
        <f t="shared" si="1"/>
        <v>0</v>
      </c>
      <c r="P36">
        <f t="shared" si="2"/>
        <v>0</v>
      </c>
    </row>
    <row r="37" spans="1:16" ht="12.75">
      <c r="A37" s="222">
        <v>339</v>
      </c>
      <c r="B37" s="75" t="s">
        <v>340</v>
      </c>
      <c r="C37" s="76" t="s">
        <v>470</v>
      </c>
      <c r="D37" s="77" t="s">
        <v>471</v>
      </c>
      <c r="E37" s="78"/>
      <c r="F37" s="77"/>
      <c r="G37" s="223" t="s">
        <v>151</v>
      </c>
      <c r="H37" s="75"/>
      <c r="I37" s="77"/>
      <c r="J37" s="79">
        <v>600</v>
      </c>
      <c r="K37" s="224"/>
      <c r="L37" s="225" t="s">
        <v>340</v>
      </c>
      <c r="M37" s="226">
        <f t="shared" si="0"/>
        <v>0</v>
      </c>
      <c r="N37" s="227">
        <v>600</v>
      </c>
      <c r="O37" s="228">
        <f t="shared" si="1"/>
        <v>0</v>
      </c>
      <c r="P37">
        <f t="shared" si="2"/>
        <v>0</v>
      </c>
    </row>
    <row r="38" spans="1:16" ht="12.75">
      <c r="A38" s="222">
        <v>340</v>
      </c>
      <c r="B38" s="75" t="s">
        <v>340</v>
      </c>
      <c r="C38" s="76" t="s">
        <v>438</v>
      </c>
      <c r="D38" s="77" t="s">
        <v>439</v>
      </c>
      <c r="E38" s="78"/>
      <c r="F38" s="77"/>
      <c r="G38" s="223" t="s">
        <v>151</v>
      </c>
      <c r="H38" s="75"/>
      <c r="I38" s="77"/>
      <c r="J38" s="79">
        <v>829.69</v>
      </c>
      <c r="K38" s="224"/>
      <c r="L38" s="225" t="s">
        <v>340</v>
      </c>
      <c r="M38" s="226">
        <f t="shared" si="0"/>
        <v>0</v>
      </c>
      <c r="N38" s="227">
        <v>829.69</v>
      </c>
      <c r="O38" s="228">
        <f t="shared" si="1"/>
        <v>0</v>
      </c>
      <c r="P38">
        <f t="shared" si="2"/>
        <v>0</v>
      </c>
    </row>
    <row r="39" spans="1:16" ht="12.75">
      <c r="A39" s="222">
        <v>351</v>
      </c>
      <c r="B39" s="75" t="s">
        <v>340</v>
      </c>
      <c r="C39" s="76" t="s">
        <v>440</v>
      </c>
      <c r="D39" s="77" t="s">
        <v>441</v>
      </c>
      <c r="E39" s="78"/>
      <c r="F39" s="77"/>
      <c r="G39" s="223" t="s">
        <v>151</v>
      </c>
      <c r="H39" s="75"/>
      <c r="I39" s="77"/>
      <c r="J39" s="79">
        <v>70.55</v>
      </c>
      <c r="K39" s="224"/>
      <c r="L39" s="225" t="s">
        <v>340</v>
      </c>
      <c r="M39" s="226">
        <f t="shared" si="0"/>
        <v>0</v>
      </c>
      <c r="N39" s="227">
        <v>70.55</v>
      </c>
      <c r="O39" s="228">
        <f t="shared" si="1"/>
        <v>0</v>
      </c>
      <c r="P39">
        <f t="shared" si="2"/>
        <v>0</v>
      </c>
    </row>
    <row r="40" spans="1:16" ht="12.75">
      <c r="A40" s="222">
        <v>354</v>
      </c>
      <c r="B40" s="75" t="s">
        <v>340</v>
      </c>
      <c r="C40" s="76" t="s">
        <v>440</v>
      </c>
      <c r="D40" s="77" t="s">
        <v>472</v>
      </c>
      <c r="E40" s="78"/>
      <c r="F40" s="77"/>
      <c r="G40" s="223" t="s">
        <v>151</v>
      </c>
      <c r="H40" s="75"/>
      <c r="I40" s="77"/>
      <c r="J40" s="79">
        <v>380.97</v>
      </c>
      <c r="K40" s="224"/>
      <c r="L40" s="225" t="s">
        <v>340</v>
      </c>
      <c r="M40" s="226">
        <f t="shared" si="0"/>
        <v>0</v>
      </c>
      <c r="N40" s="227">
        <v>380.97</v>
      </c>
      <c r="O40" s="228">
        <f t="shared" si="1"/>
        <v>0</v>
      </c>
      <c r="P40">
        <f t="shared" si="2"/>
        <v>0</v>
      </c>
    </row>
    <row r="41" spans="1:16" ht="12.75">
      <c r="A41" s="222">
        <v>357</v>
      </c>
      <c r="B41" s="75" t="s">
        <v>340</v>
      </c>
      <c r="C41" s="76" t="s">
        <v>440</v>
      </c>
      <c r="D41" s="77" t="s">
        <v>473</v>
      </c>
      <c r="E41" s="78"/>
      <c r="F41" s="77"/>
      <c r="G41" s="223" t="s">
        <v>151</v>
      </c>
      <c r="H41" s="75"/>
      <c r="I41" s="77"/>
      <c r="J41" s="79">
        <v>337.37</v>
      </c>
      <c r="K41" s="224"/>
      <c r="L41" s="225" t="s">
        <v>340</v>
      </c>
      <c r="M41" s="226">
        <f t="shared" si="0"/>
        <v>0</v>
      </c>
      <c r="N41" s="227">
        <v>337.37</v>
      </c>
      <c r="O41" s="228">
        <f t="shared" si="1"/>
        <v>0</v>
      </c>
      <c r="P41">
        <f t="shared" si="2"/>
        <v>0</v>
      </c>
    </row>
    <row r="42" spans="1:16" ht="12.75">
      <c r="A42" s="222">
        <v>362</v>
      </c>
      <c r="B42" s="75" t="s">
        <v>394</v>
      </c>
      <c r="C42" s="76" t="s">
        <v>474</v>
      </c>
      <c r="D42" s="77" t="s">
        <v>475</v>
      </c>
      <c r="E42" s="78"/>
      <c r="F42" s="77"/>
      <c r="G42" s="223" t="s">
        <v>151</v>
      </c>
      <c r="H42" s="75"/>
      <c r="I42" s="77"/>
      <c r="J42" s="79">
        <v>95.15</v>
      </c>
      <c r="K42" s="224"/>
      <c r="L42" s="225" t="s">
        <v>394</v>
      </c>
      <c r="M42" s="226">
        <f t="shared" si="0"/>
        <v>0</v>
      </c>
      <c r="N42" s="227">
        <v>95.15</v>
      </c>
      <c r="O42" s="228">
        <f t="shared" si="1"/>
        <v>0</v>
      </c>
      <c r="P42">
        <f t="shared" si="2"/>
        <v>0</v>
      </c>
    </row>
    <row r="43" spans="1:16" ht="12.75">
      <c r="A43" s="222">
        <v>363</v>
      </c>
      <c r="B43" s="75" t="s">
        <v>394</v>
      </c>
      <c r="C43" s="76" t="s">
        <v>476</v>
      </c>
      <c r="D43" s="77" t="s">
        <v>477</v>
      </c>
      <c r="E43" s="78"/>
      <c r="F43" s="77"/>
      <c r="G43" s="223" t="s">
        <v>151</v>
      </c>
      <c r="H43" s="75"/>
      <c r="I43" s="77"/>
      <c r="J43" s="79">
        <v>172.9</v>
      </c>
      <c r="K43" s="224"/>
      <c r="L43" s="225" t="s">
        <v>394</v>
      </c>
      <c r="M43" s="226">
        <f t="shared" si="0"/>
        <v>0</v>
      </c>
      <c r="N43" s="227">
        <v>172.9</v>
      </c>
      <c r="O43" s="228">
        <f t="shared" si="1"/>
        <v>0</v>
      </c>
      <c r="P43">
        <f t="shared" si="2"/>
        <v>0</v>
      </c>
    </row>
    <row r="44" spans="1:16" ht="12.75">
      <c r="A44" s="222">
        <v>364</v>
      </c>
      <c r="B44" s="75" t="s">
        <v>394</v>
      </c>
      <c r="C44" s="76" t="s">
        <v>476</v>
      </c>
      <c r="D44" s="77" t="s">
        <v>477</v>
      </c>
      <c r="E44" s="78"/>
      <c r="F44" s="77"/>
      <c r="G44" s="223" t="s">
        <v>151</v>
      </c>
      <c r="H44" s="75"/>
      <c r="I44" s="77"/>
      <c r="J44" s="79">
        <v>61.65</v>
      </c>
      <c r="K44" s="224"/>
      <c r="L44" s="225" t="s">
        <v>394</v>
      </c>
      <c r="M44" s="226">
        <f t="shared" si="0"/>
        <v>0</v>
      </c>
      <c r="N44" s="227">
        <v>61.65</v>
      </c>
      <c r="O44" s="228">
        <f t="shared" si="1"/>
        <v>0</v>
      </c>
      <c r="P44">
        <f t="shared" si="2"/>
        <v>0</v>
      </c>
    </row>
    <row r="45" spans="1:16" ht="12.75">
      <c r="A45" s="222">
        <v>374</v>
      </c>
      <c r="B45" s="75" t="s">
        <v>334</v>
      </c>
      <c r="C45" s="76" t="s">
        <v>451</v>
      </c>
      <c r="D45" s="77" t="s">
        <v>478</v>
      </c>
      <c r="E45" s="78"/>
      <c r="F45" s="77"/>
      <c r="G45" s="223" t="s">
        <v>151</v>
      </c>
      <c r="H45" s="75"/>
      <c r="I45" s="77"/>
      <c r="J45" s="79">
        <v>9.45</v>
      </c>
      <c r="K45" s="224"/>
      <c r="L45" s="225" t="s">
        <v>334</v>
      </c>
      <c r="M45" s="226">
        <f t="shared" si="0"/>
        <v>0</v>
      </c>
      <c r="N45" s="227">
        <v>9.45</v>
      </c>
      <c r="O45" s="228">
        <f t="shared" si="1"/>
        <v>0</v>
      </c>
      <c r="P45">
        <f t="shared" si="2"/>
        <v>0</v>
      </c>
    </row>
    <row r="46" spans="1:16" ht="12.75">
      <c r="A46" s="222">
        <v>375</v>
      </c>
      <c r="B46" s="75" t="s">
        <v>334</v>
      </c>
      <c r="C46" s="76" t="s">
        <v>479</v>
      </c>
      <c r="D46" s="77" t="s">
        <v>480</v>
      </c>
      <c r="E46" s="78"/>
      <c r="F46" s="77"/>
      <c r="G46" s="223" t="s">
        <v>151</v>
      </c>
      <c r="H46" s="75"/>
      <c r="I46" s="77"/>
      <c r="J46" s="79">
        <v>500</v>
      </c>
      <c r="K46" s="224"/>
      <c r="L46" s="225" t="s">
        <v>334</v>
      </c>
      <c r="M46" s="226">
        <f t="shared" si="0"/>
        <v>0</v>
      </c>
      <c r="N46" s="227">
        <v>500</v>
      </c>
      <c r="O46" s="228">
        <f t="shared" si="1"/>
        <v>0</v>
      </c>
      <c r="P46">
        <f t="shared" si="2"/>
        <v>0</v>
      </c>
    </row>
    <row r="47" spans="1:16" ht="12.75">
      <c r="A47" s="222">
        <v>376</v>
      </c>
      <c r="B47" s="75" t="s">
        <v>334</v>
      </c>
      <c r="C47" s="76" t="s">
        <v>481</v>
      </c>
      <c r="D47" s="77" t="s">
        <v>482</v>
      </c>
      <c r="E47" s="78"/>
      <c r="F47" s="77"/>
      <c r="G47" s="223" t="s">
        <v>151</v>
      </c>
      <c r="H47" s="75"/>
      <c r="I47" s="77"/>
      <c r="J47" s="79">
        <v>300</v>
      </c>
      <c r="K47" s="224"/>
      <c r="L47" s="225" t="s">
        <v>334</v>
      </c>
      <c r="M47" s="226">
        <f t="shared" si="0"/>
        <v>0</v>
      </c>
      <c r="N47" s="227">
        <v>300</v>
      </c>
      <c r="O47" s="228">
        <f t="shared" si="1"/>
        <v>0</v>
      </c>
      <c r="P47">
        <f t="shared" si="2"/>
        <v>0</v>
      </c>
    </row>
    <row r="48" spans="1:16" ht="12.75">
      <c r="A48" s="222">
        <v>377</v>
      </c>
      <c r="B48" s="75" t="s">
        <v>334</v>
      </c>
      <c r="C48" s="76" t="s">
        <v>451</v>
      </c>
      <c r="D48" s="77" t="s">
        <v>483</v>
      </c>
      <c r="E48" s="78"/>
      <c r="F48" s="77"/>
      <c r="G48" s="223" t="s">
        <v>151</v>
      </c>
      <c r="H48" s="75"/>
      <c r="I48" s="77"/>
      <c r="J48" s="79">
        <v>4208.6</v>
      </c>
      <c r="K48" s="224"/>
      <c r="L48" s="225" t="s">
        <v>334</v>
      </c>
      <c r="M48" s="226">
        <f t="shared" si="0"/>
        <v>0</v>
      </c>
      <c r="N48" s="227">
        <v>4208.6</v>
      </c>
      <c r="O48" s="228">
        <f t="shared" si="1"/>
        <v>0</v>
      </c>
      <c r="P48">
        <f t="shared" si="2"/>
        <v>0</v>
      </c>
    </row>
    <row r="49" spans="1:15" ht="12.75">
      <c r="A49" s="222"/>
      <c r="B49" s="75"/>
      <c r="C49" s="76"/>
      <c r="D49" s="77"/>
      <c r="E49" s="78"/>
      <c r="F49" s="77"/>
      <c r="G49" s="223"/>
      <c r="H49" s="75"/>
      <c r="I49" s="77"/>
      <c r="J49" s="79"/>
      <c r="K49" s="229"/>
      <c r="L49" s="230"/>
      <c r="M49" s="231"/>
      <c r="N49" s="232"/>
      <c r="O49" s="233"/>
    </row>
    <row r="50" spans="1:15" ht="12.75">
      <c r="A50" s="222"/>
      <c r="B50" s="75"/>
      <c r="C50" s="76"/>
      <c r="D50" s="77"/>
      <c r="E50" s="78"/>
      <c r="F50" s="77"/>
      <c r="G50" s="223"/>
      <c r="H50" s="75"/>
      <c r="I50" s="77"/>
      <c r="J50" s="79"/>
      <c r="K50" s="229"/>
      <c r="L50" s="230"/>
      <c r="M50" s="234" t="s">
        <v>484</v>
      </c>
      <c r="N50" s="235">
        <f>SUM(P8:P48)</f>
        <v>0</v>
      </c>
      <c r="O50" s="236">
        <f>SUM(O8:O48)</f>
        <v>0</v>
      </c>
    </row>
    <row r="51" spans="1:15" ht="12.75">
      <c r="A51" s="222"/>
      <c r="B51" s="75"/>
      <c r="C51" s="76"/>
      <c r="D51" s="77"/>
      <c r="E51" s="78"/>
      <c r="F51" s="77"/>
      <c r="G51" s="223"/>
      <c r="H51" s="75"/>
      <c r="I51" s="77"/>
      <c r="J51" s="79"/>
      <c r="K51" s="229"/>
      <c r="L51" s="230"/>
      <c r="M51" s="234" t="s">
        <v>485</v>
      </c>
      <c r="N51" s="235"/>
      <c r="O51" s="236">
        <f>IF(N50&lt;&gt;0,O50/N50,0)</f>
        <v>0</v>
      </c>
    </row>
    <row r="52" spans="1:15" ht="12.75">
      <c r="A52" s="222"/>
      <c r="B52" s="75"/>
      <c r="C52" s="76"/>
      <c r="D52" s="77"/>
      <c r="E52" s="78"/>
      <c r="F52" s="77"/>
      <c r="G52" s="223"/>
      <c r="H52" s="75"/>
      <c r="I52" s="77"/>
      <c r="J52" s="79"/>
      <c r="K52" s="229"/>
      <c r="L52" s="230"/>
      <c r="M52" s="234"/>
      <c r="N52" s="235"/>
      <c r="O52" s="236"/>
    </row>
    <row r="53" spans="1:15" ht="12.75">
      <c r="A53" s="222"/>
      <c r="B53" s="75"/>
      <c r="C53" s="76"/>
      <c r="D53" s="77"/>
      <c r="E53" s="78"/>
      <c r="F53" s="77"/>
      <c r="G53" s="223"/>
      <c r="H53" s="75"/>
      <c r="I53" s="77"/>
      <c r="J53" s="79"/>
      <c r="K53" s="229"/>
      <c r="L53" s="230"/>
      <c r="M53" s="234" t="s">
        <v>432</v>
      </c>
      <c r="N53" s="235">
        <f>FattureTempi!AG81</f>
        <v>68378.53</v>
      </c>
      <c r="O53" s="236">
        <f>FattureTempi!AH81</f>
        <v>-1009289.9899999998</v>
      </c>
    </row>
    <row r="54" spans="1:15" ht="12.75">
      <c r="A54" s="222"/>
      <c r="B54" s="75"/>
      <c r="C54" s="76"/>
      <c r="D54" s="77"/>
      <c r="E54" s="78"/>
      <c r="F54" s="77"/>
      <c r="G54" s="223"/>
      <c r="H54" s="75"/>
      <c r="I54" s="77"/>
      <c r="J54" s="79"/>
      <c r="K54" s="229"/>
      <c r="L54" s="230"/>
      <c r="M54" s="234" t="s">
        <v>433</v>
      </c>
      <c r="N54" s="235"/>
      <c r="O54" s="236">
        <f>FattureTempi!AH82</f>
        <v>-14.760334713249902</v>
      </c>
    </row>
    <row r="55" spans="1:15" ht="12.75">
      <c r="A55" s="222"/>
      <c r="B55" s="75"/>
      <c r="C55" s="76"/>
      <c r="D55" s="77"/>
      <c r="E55" s="78"/>
      <c r="F55" s="77"/>
      <c r="G55" s="223"/>
      <c r="H55" s="75"/>
      <c r="I55" s="77"/>
      <c r="J55" s="79"/>
      <c r="K55" s="229"/>
      <c r="L55" s="230"/>
      <c r="M55" s="234"/>
      <c r="N55" s="235"/>
      <c r="O55" s="236"/>
    </row>
    <row r="56" spans="1:15" ht="12.75">
      <c r="A56" s="222"/>
      <c r="B56" s="75"/>
      <c r="C56" s="76"/>
      <c r="D56" s="77"/>
      <c r="E56" s="78"/>
      <c r="F56" s="77"/>
      <c r="G56" s="223"/>
      <c r="H56" s="75"/>
      <c r="I56" s="77"/>
      <c r="J56" s="79"/>
      <c r="K56" s="229"/>
      <c r="L56" s="230"/>
      <c r="M56" s="237" t="s">
        <v>486</v>
      </c>
      <c r="N56" s="238">
        <f>N53+N50</f>
        <v>68378.53</v>
      </c>
      <c r="O56" s="239">
        <f>O53+O50</f>
        <v>-1009289.9899999998</v>
      </c>
    </row>
    <row r="57" spans="1:15" ht="12.75">
      <c r="A57" s="222"/>
      <c r="B57" s="75"/>
      <c r="C57" s="76"/>
      <c r="D57" s="77"/>
      <c r="E57" s="78"/>
      <c r="F57" s="77"/>
      <c r="G57" s="223"/>
      <c r="H57" s="75"/>
      <c r="I57" s="77"/>
      <c r="J57" s="79"/>
      <c r="K57" s="229"/>
      <c r="L57" s="230"/>
      <c r="M57" s="237" t="s">
        <v>487</v>
      </c>
      <c r="N57" s="238"/>
      <c r="O57" s="239">
        <f>(O56/N56)</f>
        <v>-14.760334713249902</v>
      </c>
    </row>
    <row r="58" ht="12.75">
      <c r="O58" s="135"/>
    </row>
    <row r="59" spans="9:10" ht="12.75">
      <c r="I59" s="6"/>
      <c r="J5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9" t="s">
        <v>101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1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4" t="s">
        <v>100</v>
      </c>
      <c r="B5" s="295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80" t="s">
        <v>98</v>
      </c>
      <c r="O5" s="281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4" t="s">
        <v>97</v>
      </c>
      <c r="B7" s="303"/>
      <c r="C7" s="165">
        <f>Debiti!G6</f>
        <v>0</v>
      </c>
      <c r="D7" s="163"/>
      <c r="E7" s="289" t="s">
        <v>111</v>
      </c>
      <c r="F7" s="290"/>
      <c r="G7" s="290"/>
      <c r="H7" s="97"/>
      <c r="I7" s="184"/>
      <c r="J7" s="183"/>
      <c r="K7" s="97"/>
      <c r="L7" s="174"/>
      <c r="M7" s="182"/>
      <c r="N7" s="280" t="s">
        <v>96</v>
      </c>
      <c r="O7" s="281"/>
      <c r="P7" s="281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6" t="s">
        <v>95</v>
      </c>
      <c r="B9" s="302"/>
      <c r="C9" s="175">
        <f>ElencoFatture!O6</f>
        <v>0</v>
      </c>
      <c r="D9" s="176"/>
      <c r="E9" s="296" t="s">
        <v>89</v>
      </c>
      <c r="F9" s="297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6" t="s">
        <v>93</v>
      </c>
      <c r="B10" s="297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6" t="s">
        <v>92</v>
      </c>
      <c r="B11" s="298"/>
      <c r="C11" s="175">
        <f>ElencoFatture!O8</f>
        <v>0</v>
      </c>
      <c r="D11" s="176"/>
      <c r="E11" s="296" t="s">
        <v>89</v>
      </c>
      <c r="F11" s="302"/>
      <c r="G11" s="175">
        <f>C11/100*5</f>
        <v>0</v>
      </c>
      <c r="H11" s="163"/>
      <c r="I11" s="288"/>
      <c r="J11" s="288"/>
      <c r="K11" s="97"/>
      <c r="L11" s="174"/>
      <c r="M11" s="161"/>
      <c r="N11" s="280" t="s">
        <v>91</v>
      </c>
      <c r="O11" s="281"/>
      <c r="P11" s="281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4" t="s">
        <v>90</v>
      </c>
      <c r="B13" s="285"/>
      <c r="C13" s="165">
        <f>C11</f>
        <v>0</v>
      </c>
      <c r="D13" s="173"/>
      <c r="E13" s="284" t="s">
        <v>89</v>
      </c>
      <c r="F13" s="285"/>
      <c r="G13" s="164">
        <f>C13/100*5</f>
        <v>0</v>
      </c>
      <c r="H13" s="163"/>
      <c r="I13" s="286" t="s">
        <v>88</v>
      </c>
      <c r="J13" s="287"/>
      <c r="L13" s="162" t="str">
        <f>IF(C7&lt;=G13,"SI","NO")</f>
        <v>SI</v>
      </c>
      <c r="M13" s="161"/>
      <c r="N13" s="282" t="s">
        <v>87</v>
      </c>
      <c r="O13" s="283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4" t="s">
        <v>86</v>
      </c>
      <c r="B15" s="303"/>
      <c r="C15" s="165">
        <v>0</v>
      </c>
      <c r="D15" s="97"/>
      <c r="E15" s="284" t="s">
        <v>85</v>
      </c>
      <c r="F15" s="285"/>
      <c r="G15" s="164">
        <f>IF(OR(C15=0,C15="0,00"),0,C7/C15)</f>
        <v>0</v>
      </c>
      <c r="H15" s="163"/>
      <c r="I15" s="286" t="s">
        <v>84</v>
      </c>
      <c r="J15" s="287"/>
      <c r="L15" s="162" t="str">
        <f>IF(G15&lt;=0.9,"SI","NO")</f>
        <v>SI</v>
      </c>
      <c r="M15" s="161"/>
      <c r="N15" s="282" t="s">
        <v>83</v>
      </c>
      <c r="O15" s="28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305" t="s">
        <v>82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1:13" ht="15">
      <c r="A19" s="306" t="s">
        <v>81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1:13" ht="15">
      <c r="A20" s="304" t="s">
        <v>80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04" t="s">
        <v>78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  <row r="23" spans="1:13" ht="15">
      <c r="A23" s="304" t="s">
        <v>77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  <row r="24" spans="1:13" ht="15">
      <c r="A24" s="304" t="s">
        <v>76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  <row r="25" spans="1:13" ht="15">
      <c r="A25" s="304" t="s">
        <v>75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4" t="s">
        <v>71</v>
      </c>
      <c r="B5" s="307"/>
      <c r="C5" s="307"/>
      <c r="D5" s="307"/>
      <c r="E5" s="307"/>
      <c r="F5" s="308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4" t="s">
        <v>72</v>
      </c>
      <c r="B6" s="307"/>
      <c r="C6" s="307"/>
      <c r="D6" s="307"/>
      <c r="E6" s="307"/>
      <c r="F6" s="307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54" t="s">
        <v>14</v>
      </c>
      <c r="B8" s="264"/>
      <c r="C8" s="265"/>
      <c r="D8" s="254" t="s">
        <v>15</v>
      </c>
      <c r="E8" s="264"/>
      <c r="F8" s="264"/>
      <c r="G8" s="264"/>
      <c r="H8" s="264"/>
      <c r="I8" s="264"/>
      <c r="J8" s="264"/>
      <c r="K8" s="265"/>
      <c r="L8" s="254" t="s">
        <v>16</v>
      </c>
      <c r="M8" s="264"/>
      <c r="N8" s="265"/>
      <c r="O8" s="254" t="s">
        <v>1</v>
      </c>
      <c r="P8" s="264"/>
      <c r="Q8" s="264"/>
      <c r="R8" s="254" t="s">
        <v>17</v>
      </c>
      <c r="S8" s="265"/>
      <c r="T8" s="254" t="s">
        <v>18</v>
      </c>
      <c r="U8" s="264"/>
      <c r="V8" s="264"/>
      <c r="W8" s="265"/>
      <c r="X8" s="254" t="s">
        <v>19</v>
      </c>
      <c r="Y8" s="264"/>
      <c r="Z8" s="26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53"/>
    </row>
    <row r="2" s="97" customFormat="1" ht="15" customHeight="1"/>
    <row r="3" spans="1:17" s="90" customFormat="1" ht="22.5" customHeight="1">
      <c r="A3" s="324" t="s">
        <v>110</v>
      </c>
      <c r="B3" s="324"/>
      <c r="C3" s="324"/>
      <c r="D3" s="324"/>
      <c r="E3" s="324"/>
      <c r="F3" s="324"/>
      <c r="G3" s="324"/>
      <c r="H3" s="324"/>
      <c r="I3" s="324"/>
      <c r="J3" s="325"/>
      <c r="K3" s="325"/>
      <c r="L3" s="325"/>
      <c r="M3" s="325"/>
      <c r="N3" s="325"/>
      <c r="O3" s="325"/>
      <c r="P3" s="325"/>
      <c r="Q3" s="152"/>
    </row>
    <row r="4" spans="1:17" s="90" customFormat="1" ht="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152"/>
    </row>
    <row r="5" spans="1:17" s="90" customFormat="1" ht="22.5" customHeight="1">
      <c r="A5" s="311" t="s">
        <v>109</v>
      </c>
      <c r="B5" s="311"/>
      <c r="C5" s="311"/>
      <c r="D5" s="311"/>
      <c r="E5" s="311"/>
      <c r="F5" s="311"/>
      <c r="G5" s="311"/>
      <c r="H5" s="311"/>
      <c r="I5" s="312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19" t="s">
        <v>95</v>
      </c>
      <c r="D6" s="320"/>
      <c r="E6" s="320"/>
      <c r="F6" s="320"/>
      <c r="G6" s="321"/>
      <c r="H6" s="200">
        <v>0</v>
      </c>
      <c r="I6" s="204"/>
      <c r="J6" s="317" t="s">
        <v>95</v>
      </c>
      <c r="K6" s="317"/>
      <c r="L6" s="317"/>
      <c r="M6" s="317"/>
      <c r="N6" s="318"/>
      <c r="O6" s="205">
        <v>0</v>
      </c>
      <c r="P6" s="204"/>
    </row>
    <row r="7" spans="3:16" s="90" customFormat="1" ht="22.5" customHeight="1">
      <c r="C7" s="319" t="s">
        <v>93</v>
      </c>
      <c r="D7" s="320"/>
      <c r="E7" s="320"/>
      <c r="F7" s="320"/>
      <c r="G7" s="201"/>
      <c r="H7" s="200">
        <v>0</v>
      </c>
      <c r="I7" s="202"/>
      <c r="J7" s="315" t="s">
        <v>93</v>
      </c>
      <c r="K7" s="315"/>
      <c r="L7" s="315"/>
      <c r="M7" s="315"/>
      <c r="N7" s="316"/>
      <c r="O7" s="203">
        <v>0</v>
      </c>
      <c r="P7" s="202"/>
    </row>
    <row r="8" spans="3:16" s="90" customFormat="1" ht="22.5" customHeight="1">
      <c r="C8" s="319" t="s">
        <v>92</v>
      </c>
      <c r="D8" s="320"/>
      <c r="E8" s="320"/>
      <c r="F8" s="320"/>
      <c r="G8" s="201"/>
      <c r="H8" s="200">
        <f>H6-H7</f>
        <v>0</v>
      </c>
      <c r="I8" s="198"/>
      <c r="J8" s="313" t="s">
        <v>92</v>
      </c>
      <c r="K8" s="313"/>
      <c r="L8" s="313"/>
      <c r="M8" s="313"/>
      <c r="N8" s="314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26" t="s">
        <v>107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8"/>
    </row>
    <row r="11" spans="1:16" s="90" customFormat="1" ht="22.5" customHeight="1">
      <c r="A11" s="254" t="s">
        <v>14</v>
      </c>
      <c r="B11" s="265"/>
      <c r="C11" s="254" t="s">
        <v>15</v>
      </c>
      <c r="D11" s="264"/>
      <c r="E11" s="264"/>
      <c r="F11" s="264"/>
      <c r="G11" s="264"/>
      <c r="H11" s="264"/>
      <c r="I11" s="265"/>
      <c r="J11" s="254" t="s">
        <v>1</v>
      </c>
      <c r="K11" s="265"/>
      <c r="L11" s="150"/>
      <c r="M11" s="254" t="s">
        <v>62</v>
      </c>
      <c r="N11" s="264"/>
      <c r="O11" s="264"/>
      <c r="P11" s="26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2021-11-10T17:16:09Z</dcterms:modified>
  <cp:category/>
  <cp:version/>
  <cp:contentType/>
  <cp:contentStatus/>
</cp:coreProperties>
</file>